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3B6FBCAD-F840-48B6-A43D-750638B82C56}" xr6:coauthVersionLast="47" xr6:coauthVersionMax="47" xr10:uidLastSave="{00000000-0000-0000-0000-000000000000}"/>
  <bookViews>
    <workbookView xWindow="-110" yWindow="-110" windowWidth="19420" windowHeight="10300" xr2:uid="{39283099-A684-4516-9E42-1156C950E10A}"/>
  </bookViews>
  <sheets>
    <sheet name="Item 4 Macapá Proporcional 36h" sheetId="108" r:id="rId1"/>
    <sheet name="Item 5 Oiapoque Proporcional  " sheetId="109"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7" i="109" l="1"/>
  <c r="I113" i="109"/>
  <c r="H138" i="109" s="1"/>
  <c r="I96" i="109"/>
  <c r="I95" i="109"/>
  <c r="I94" i="109"/>
  <c r="I93" i="109"/>
  <c r="I92" i="109"/>
  <c r="I91" i="109"/>
  <c r="I97" i="109" s="1"/>
  <c r="I84" i="109"/>
  <c r="I83" i="109"/>
  <c r="I82" i="109"/>
  <c r="I81" i="109"/>
  <c r="I80" i="109"/>
  <c r="I85" i="109" s="1"/>
  <c r="I79" i="109"/>
  <c r="I65" i="109"/>
  <c r="I73" i="109" s="1"/>
  <c r="I62" i="109"/>
  <c r="I59" i="109"/>
  <c r="H41" i="109"/>
  <c r="H46" i="109" s="1"/>
  <c r="H48" i="109" s="1"/>
  <c r="H33" i="109"/>
  <c r="I23" i="109"/>
  <c r="I24" i="109" s="1"/>
  <c r="F127" i="108"/>
  <c r="I113" i="108"/>
  <c r="H138" i="108" s="1"/>
  <c r="I96" i="108"/>
  <c r="I95" i="108"/>
  <c r="I94" i="108"/>
  <c r="I93" i="108"/>
  <c r="I92" i="108"/>
  <c r="I91" i="108"/>
  <c r="I97" i="108" s="1"/>
  <c r="I84" i="108"/>
  <c r="I83" i="108"/>
  <c r="I82" i="108"/>
  <c r="I81" i="108"/>
  <c r="I85" i="108" s="1"/>
  <c r="I80" i="108"/>
  <c r="I79" i="108"/>
  <c r="I59" i="108"/>
  <c r="I62" i="108" s="1"/>
  <c r="I54" i="108"/>
  <c r="H46" i="108"/>
  <c r="H48" i="108" s="1"/>
  <c r="H41" i="108"/>
  <c r="H33" i="108"/>
  <c r="I23" i="108"/>
  <c r="I24" i="108" s="1"/>
  <c r="H134" i="109" l="1"/>
  <c r="J84" i="109"/>
  <c r="J96" i="109"/>
  <c r="J92" i="109"/>
  <c r="J83" i="109"/>
  <c r="J79" i="109"/>
  <c r="J85" i="109" s="1"/>
  <c r="H136" i="109" s="1"/>
  <c r="I32" i="109"/>
  <c r="J81" i="109"/>
  <c r="J93" i="109"/>
  <c r="J80" i="109"/>
  <c r="J95" i="109"/>
  <c r="J91" i="109"/>
  <c r="J82" i="109"/>
  <c r="I31" i="109"/>
  <c r="I33" i="109" s="1"/>
  <c r="I71" i="109" s="1"/>
  <c r="J94" i="109"/>
  <c r="I65" i="108"/>
  <c r="I73" i="108" s="1"/>
  <c r="H134" i="108"/>
  <c r="J94" i="108"/>
  <c r="J81" i="108"/>
  <c r="J96" i="108"/>
  <c r="J92" i="108"/>
  <c r="J83" i="108"/>
  <c r="J79" i="108"/>
  <c r="J93" i="108"/>
  <c r="J80" i="108"/>
  <c r="I32" i="108"/>
  <c r="J95" i="108"/>
  <c r="J91" i="108"/>
  <c r="J82" i="108"/>
  <c r="I31" i="108"/>
  <c r="I33" i="108" s="1"/>
  <c r="I71" i="108" s="1"/>
  <c r="J84" i="108"/>
  <c r="I41" i="109" l="1"/>
  <c r="I40" i="109"/>
  <c r="I42" i="109"/>
  <c r="I47" i="109"/>
  <c r="I43" i="109"/>
  <c r="I45" i="109"/>
  <c r="J97" i="109"/>
  <c r="I102" i="109" s="1"/>
  <c r="I104" i="109" s="1"/>
  <c r="H137" i="109" s="1"/>
  <c r="I39" i="109"/>
  <c r="I44" i="109"/>
  <c r="J97" i="108"/>
  <c r="I102" i="108" s="1"/>
  <c r="I104" i="108" s="1"/>
  <c r="H137" i="108" s="1"/>
  <c r="I42" i="108"/>
  <c r="I45" i="108"/>
  <c r="J85" i="108"/>
  <c r="H136" i="108" s="1"/>
  <c r="I44" i="108"/>
  <c r="I47" i="108"/>
  <c r="I39" i="108"/>
  <c r="I40" i="108"/>
  <c r="I43" i="108"/>
  <c r="I41" i="108"/>
  <c r="I46" i="109" l="1"/>
  <c r="I48" i="109" s="1"/>
  <c r="I72" i="109" s="1"/>
  <c r="I74" i="109" s="1"/>
  <c r="I46" i="108"/>
  <c r="I48" i="108" s="1"/>
  <c r="I72" i="108" s="1"/>
  <c r="I74" i="108" s="1"/>
  <c r="H135" i="109" l="1"/>
  <c r="H139" i="109" s="1"/>
  <c r="G123" i="109"/>
  <c r="G120" i="109"/>
  <c r="G125" i="109"/>
  <c r="G119" i="109"/>
  <c r="G122" i="109"/>
  <c r="H135" i="108"/>
  <c r="H139" i="108" s="1"/>
  <c r="G125" i="108"/>
  <c r="G120" i="108"/>
  <c r="G119" i="108"/>
  <c r="G127" i="108" s="1"/>
  <c r="H140" i="108" s="1"/>
  <c r="G122" i="108"/>
  <c r="G123" i="108"/>
  <c r="G127" i="109" l="1"/>
  <c r="H140" i="109" s="1"/>
  <c r="H141" i="109" s="1"/>
  <c r="H142" i="109" s="1"/>
  <c r="H141" i="108"/>
  <c r="H142" i="10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69CA9332-6CF5-4257-A820-0CF1C70E66AD}">
      <text>
        <r>
          <rPr>
            <b/>
            <sz val="9"/>
            <color indexed="81"/>
            <rFont val="Segoe UI"/>
            <family val="2"/>
          </rPr>
          <t xml:space="preserve">=(3,70*2*22)-(i22/100)*6
</t>
        </r>
      </text>
    </comment>
    <comment ref="H57" authorId="0" shapeId="0" xr:uid="{9B4770AB-9577-4140-9C2E-F0A5DCAFF769}">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9" authorId="0" shapeId="0" xr:uid="{DF69C9EA-FC87-48B3-A854-0CC6522DFD0B}">
      <text>
        <r>
          <rPr>
            <b/>
            <sz val="9"/>
            <color indexed="81"/>
            <rFont val="Segoe UI"/>
            <family val="2"/>
          </rPr>
          <t>De acordo com levantamento efetuado em diversos contratos, cerca de 5% do pessoal é demitido pelo
empregador</t>
        </r>
      </text>
    </comment>
    <comment ref="B80" authorId="0" shapeId="0" xr:uid="{6799559E-8632-4209-85FC-07B408697E92}">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1" authorId="0" shapeId="0" xr:uid="{4EF1F4B5-3F49-4D0D-99FF-F7D84C1A444F}">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2" authorId="0" shapeId="0" xr:uid="{2C4FFABB-38E0-4F61-B53B-94C8457F3BE8}">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4" authorId="0" shapeId="0" xr:uid="{DA44EEFC-265C-487E-9EB5-1D48E52C5F83}">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2" authorId="0" shapeId="0" xr:uid="{2DD9B636-9CF2-4971-AB18-858C8A7C9F43}">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3" authorId="0" shapeId="0" xr:uid="{AD178855-48DA-40D1-925B-303A0F69359C}">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4" authorId="0" shapeId="0" xr:uid="{76E71BBB-79B6-422A-BA44-46DAC419A1F1}">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5" authorId="0" shapeId="0" xr:uid="{BF704BB3-C09D-4225-92D7-4B9A6DA9626D}">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6" authorId="0" shapeId="0" xr:uid="{6143B53C-7853-4C0A-A28D-F27E1A5F31EB}">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6" authorId="1" shapeId="0" xr:uid="{D77B6481-14F0-4A39-8552-4506941E7040}">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A0C53962-6970-4CF1-9CB1-D594C31C502F}">
      <text>
        <r>
          <rPr>
            <b/>
            <sz val="9"/>
            <color indexed="81"/>
            <rFont val="Segoe UI"/>
            <family val="2"/>
          </rPr>
          <t xml:space="preserve">=(0,00*2*22)-(i22/100)*6
</t>
        </r>
      </text>
    </comment>
    <comment ref="H57" authorId="0" shapeId="0" xr:uid="{934CF557-A658-4CF1-98A5-183446D807FC}">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9" authorId="0" shapeId="0" xr:uid="{F73FFA3F-1EFA-41C7-8B9B-3D480C705996}">
      <text>
        <r>
          <rPr>
            <b/>
            <sz val="9"/>
            <color indexed="81"/>
            <rFont val="Segoe UI"/>
            <family val="2"/>
          </rPr>
          <t>De acordo com levantamento efetuado em diversos contratos, cerca de 5% do pessoal é demitido pelo
empregador</t>
        </r>
      </text>
    </comment>
    <comment ref="B80" authorId="0" shapeId="0" xr:uid="{057ADDD7-6CB5-4081-B2AB-0E304CE00BF3}">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1" authorId="0" shapeId="0" xr:uid="{E21B7F17-59EC-4F10-B88E-27CB85A6F239}">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2" authorId="0" shapeId="0" xr:uid="{A248CEF2-15AD-4879-A2A3-526B1FD77E31}">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4" authorId="0" shapeId="0" xr:uid="{BCE004F9-E943-451D-8888-742630B19DF1}">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2" authorId="0" shapeId="0" xr:uid="{BC87FC8D-D03C-4D64-AEF4-9DDE4700DE8F}">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3" authorId="0" shapeId="0" xr:uid="{3EE7224A-DB8B-4F76-BAE8-B10D795E8FC9}">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4" authorId="0" shapeId="0" xr:uid="{A041A315-11AC-4AF3-9147-60B7368CA033}">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5" authorId="0" shapeId="0" xr:uid="{1BC7E5E4-5448-40BD-B724-DC5495731936}">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6" authorId="0" shapeId="0" xr:uid="{D78CD733-3AA5-446D-A44A-DD56A71A5B16}">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6" authorId="1" shapeId="0" xr:uid="{A3014C85-8B75-467C-8740-C5DEF734902A}">
      <text>
        <r>
          <rPr>
            <b/>
            <sz val="9"/>
            <color indexed="81"/>
            <rFont val="Segoe UI"/>
            <family val="2"/>
          </rPr>
          <t>MODULOS DE 01 A 05</t>
        </r>
      </text>
    </comment>
  </commentList>
</comments>
</file>

<file path=xl/sharedStrings.xml><?xml version="1.0" encoding="utf-8"?>
<sst xmlns="http://schemas.openxmlformats.org/spreadsheetml/2006/main" count="386" uniqueCount="132">
  <si>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</si>
  <si>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</si>
  <si>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</si>
  <si>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</si>
  <si>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</si>
  <si>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</si>
  <si>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</si>
  <si>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</si>
  <si>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</si>
  <si>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</si>
  <si>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</si>
  <si>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</si>
  <si>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</si>
  <si>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</si>
  <si>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</si>
  <si>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</si>
  <si>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</si>
  <si>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</si>
  <si>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</si>
  <si>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</si>
  <si>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</si>
  <si>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</si>
  <si>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</si>
  <si>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</si>
  <si>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</si>
  <si>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</si>
  <si>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</si>
  <si>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</si>
  <si>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</si>
  <si>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</si>
  <si>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</si>
  <si>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</si>
  <si>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</si>
  <si>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</si>
  <si>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</si>
  <si>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</si>
  <si>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</si>
  <si>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</si>
  <si>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</si>
  <si>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</si>
  <si>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</si>
  <si>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</si>
  <si>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</si>
  <si>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</si>
  <si>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</si>
  <si>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</si>
  <si>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</si>
  <si>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</si>
  <si>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</si>
  <si>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</si>
  <si>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</si>
  <si>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</si>
  <si>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</si>
  <si>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</si>
  <si>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</si>
  <si>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</si>
  <si>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</si>
  <si>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</si>
  <si>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</si>
  <si>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</si>
  <si>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</si>
  <si>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</si>
  <si>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</si>
  <si>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</si>
  <si>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</si>
  <si>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</si>
  <si>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</si>
  <si>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</si>
  <si>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</si>
  <si>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</si>
  <si>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</si>
  <si>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</si>
  <si>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</si>
  <si>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</si>
  <si>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</si>
  <si>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</si>
  <si>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</si>
  <si>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</si>
  <si>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</si>
  <si>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</si>
  <si>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</si>
  <si>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</si>
  <si>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</si>
  <si>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</si>
  <si>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</si>
  <si>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</si>
  <si>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</si>
  <si>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</si>
  <si>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</si>
  <si>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</si>
  <si>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</si>
  <si>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</si>
  <si>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</si>
  <si>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</si>
  <si>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</si>
  <si>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</si>
  <si>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</si>
  <si>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</si>
  <si>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</si>
  <si>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</si>
  <si>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</si>
  <si>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</si>
  <si>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</si>
  <si>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</si>
  <si>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</si>
  <si>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</si>
  <si>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</si>
  <si>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</si>
  <si>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</si>
  <si>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</si>
  <si>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</si>
  <si>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</si>
  <si>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</si>
  <si>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</si>
  <si>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</si>
  <si>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</si>
  <si>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</si>
  <si>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Auxílio-Alimentação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</si>
  <si>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</si>
  <si>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C.3. Tributos Municipais (ISS) - </t>
    </r>
    <r>
      <rPr>
        <b/>
        <sz val="11"/>
        <color rgb="FFFF0000"/>
        <rFont val="Calibri"/>
        <family val="2"/>
        <scheme val="minor"/>
      </rPr>
      <t>Macapá/AP</t>
    </r>
  </si>
  <si>
    <r>
      <t>Digitador (</t>
    </r>
    <r>
      <rPr>
        <b/>
        <sz val="11"/>
        <color rgb="FFFF0000"/>
        <rFont val="Calibri"/>
        <family val="2"/>
        <scheme val="minor"/>
      </rPr>
      <t>CBO 4110-05</t>
    </r>
    <r>
      <rPr>
        <b/>
        <sz val="11"/>
        <color theme="1"/>
        <rFont val="Calibri"/>
        <family val="2"/>
        <scheme val="minor"/>
      </rPr>
      <t>) - SR/PF/AP - Macapá/AP</t>
    </r>
  </si>
  <si>
    <t>31.12.2024</t>
  </si>
  <si>
    <t>SEPS/2024/AP</t>
  </si>
  <si>
    <t xml:space="preserve">Comprovar. </t>
  </si>
  <si>
    <r>
      <t>B.1) Valor do auxílio-alimentação -</t>
    </r>
    <r>
      <rPr>
        <b/>
        <sz val="11"/>
        <color rgb="FF0000FF"/>
        <rFont val="Calibri"/>
        <family val="2"/>
        <scheme val="minor"/>
      </rPr>
      <t xml:space="preserve"> (Cláusula 12ª, CCT 2024 SEPS/AP)</t>
    </r>
  </si>
  <si>
    <r>
      <t>Benefício Social</t>
    </r>
    <r>
      <rPr>
        <b/>
        <sz val="11"/>
        <color rgb="FF0000FF"/>
        <rFont val="Calibri"/>
        <family val="2"/>
        <scheme val="minor"/>
      </rPr>
      <t xml:space="preserve"> (Cláusula 15ª, CCT 2024 SEPS/AP)</t>
    </r>
  </si>
  <si>
    <r>
      <t>PCMSO/PPRA</t>
    </r>
    <r>
      <rPr>
        <b/>
        <sz val="11"/>
        <color rgb="FF0000FF"/>
        <rFont val="Calibri"/>
        <family val="2"/>
        <scheme val="minor"/>
      </rPr>
      <t xml:space="preserve"> (Cláusula 42ª, CCT 2024 SEPS/AP)</t>
    </r>
  </si>
  <si>
    <t xml:space="preserve">LUCRO REAL, COMPROVAR. </t>
  </si>
  <si>
    <t>PROPORCIONAL A 36 HORAS</t>
  </si>
  <si>
    <r>
      <t xml:space="preserve">Salário-Base </t>
    </r>
    <r>
      <rPr>
        <b/>
        <sz val="11"/>
        <color rgb="FFFF0000"/>
        <rFont val="Calibri"/>
        <family val="2"/>
        <scheme val="minor"/>
      </rPr>
      <t>(Cláusula 3ª CCT/2024/SEPS/AP)</t>
    </r>
    <r>
      <rPr>
        <b/>
        <sz val="11"/>
        <rFont val="Calibri"/>
        <family val="2"/>
        <scheme val="minor"/>
      </rPr>
      <t xml:space="preserve">  </t>
    </r>
    <r>
      <rPr>
        <b/>
        <sz val="11"/>
        <color rgb="FF0000FF"/>
        <rFont val="Calibri"/>
        <family val="2"/>
        <scheme val="minor"/>
      </rPr>
      <t>R$ 1.734,15 44 Horas Semanais</t>
    </r>
  </si>
  <si>
    <r>
      <t>Digitador (</t>
    </r>
    <r>
      <rPr>
        <b/>
        <sz val="11"/>
        <color rgb="FFFF0000"/>
        <rFont val="Calibri"/>
        <family val="2"/>
        <scheme val="minor"/>
      </rPr>
      <t>CBO 4110-05</t>
    </r>
    <r>
      <rPr>
        <b/>
        <sz val="11"/>
        <color theme="1"/>
        <rFont val="Calibri"/>
        <family val="2"/>
        <scheme val="minor"/>
      </rPr>
      <t>) - SR/PF/AP - Oiapoque/AP</t>
    </r>
  </si>
  <si>
    <r>
      <t xml:space="preserve">C.3. Tributos Municipais (ISS) - </t>
    </r>
    <r>
      <rPr>
        <b/>
        <sz val="11"/>
        <color rgb="FFFF0000"/>
        <rFont val="Calibri"/>
        <family val="2"/>
        <scheme val="minor"/>
      </rPr>
      <t>Oiapoque/AP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</si>
</sst>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u/>
      <sz val="11"/>
      <color theme="1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6">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3" fillId="0" borderId="0" applyNumberForma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7" fillId="0" borderId="4" xfId="4" applyFont="1" applyBorder="1"/>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7" fillId="0" borderId="7" xfId="5"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6">
    <cellStyle name="Hiperlink" xfId="5" builtinId="8"/>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103254A2-75CD-4121-B374-ACEF23233D3B}"/>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8F97D87B-B9CF-44FA-ABE4-A34ECC9FD0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313083</xdr:rowOff>
    </xdr:to>
    <xdr:sp macro="" textlink="">
      <xdr:nvSpPr>
        <xdr:cNvPr id="2" name="AutoShape 1" descr="Timbre">
          <a:extLst>
            <a:ext uri="{FF2B5EF4-FFF2-40B4-BE49-F238E27FC236}">
              <a16:creationId xmlns:a16="http://schemas.microsoft.com/office/drawing/2014/main" id="{60887C68-F416-41DC-8375-E531E10ABC3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749714</xdr:colOff>
      <xdr:row>1</xdr:row>
      <xdr:rowOff>86419</xdr:rowOff>
    </xdr:to>
    <xdr:pic>
      <xdr:nvPicPr>
        <xdr:cNvPr id="3" name="Imagem 2" descr="Resultado de imagem para brasão da república">
          <a:extLst>
            <a:ext uri="{FF2B5EF4-FFF2-40B4-BE49-F238E27FC236}">
              <a16:creationId xmlns:a16="http://schemas.microsoft.com/office/drawing/2014/main" id="{5C6079DF-DED9-472D-821F-0C793745DE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60231-F016-4808-8823-8E5047DC5F60}">
  <dimension ref="A1:IV145"/>
  <sheetViews>
    <sheetView tabSelected="1" topLeftCell="A19" workbookViewId="0">
      <selection activeCell="K32" sqref="K3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4"/>
    </row>
    <row r="2" spans="1:256" x14ac:dyDescent="0.35">
      <c r="A2" s="9"/>
      <c r="B2" s="9"/>
      <c r="C2" s="9"/>
      <c r="D2" s="9"/>
      <c r="E2" s="10"/>
      <c r="F2" s="10"/>
      <c r="G2" s="10"/>
      <c r="J2" s="175"/>
    </row>
    <row r="3" spans="1:256" x14ac:dyDescent="0.35">
      <c r="A3" s="176" t="s">
        <v>0</v>
      </c>
      <c r="B3" s="176"/>
      <c r="C3" s="176"/>
      <c r="D3" s="176"/>
      <c r="E3" s="176"/>
      <c r="F3" s="176"/>
      <c r="G3" s="176"/>
      <c r="H3" s="176"/>
      <c r="I3" s="176"/>
      <c r="J3" s="175"/>
    </row>
    <row r="4" spans="1:256" x14ac:dyDescent="0.35">
      <c r="A4" s="177" t="s">
        <v>116</v>
      </c>
      <c r="B4" s="177"/>
      <c r="C4" s="177"/>
      <c r="D4" s="177"/>
      <c r="E4" s="177"/>
      <c r="F4" s="177"/>
      <c r="G4" s="177"/>
      <c r="H4" s="177"/>
      <c r="I4" s="177"/>
      <c r="J4" s="175"/>
    </row>
    <row r="5" spans="1:256" x14ac:dyDescent="0.35">
      <c r="A5" s="178" t="s">
        <v>9</v>
      </c>
      <c r="B5" s="178"/>
      <c r="C5" s="178"/>
      <c r="D5" s="178"/>
      <c r="E5" s="178"/>
      <c r="F5" s="178"/>
      <c r="G5" s="178"/>
      <c r="H5" s="178"/>
      <c r="I5" s="178"/>
      <c r="J5" s="175"/>
    </row>
    <row r="6" spans="1:256" x14ac:dyDescent="0.35">
      <c r="A6" s="179" t="s">
        <v>120</v>
      </c>
      <c r="B6" s="179"/>
      <c r="C6" s="179"/>
      <c r="D6" s="179"/>
      <c r="E6" s="179"/>
      <c r="F6" s="179"/>
      <c r="G6" s="179"/>
      <c r="H6" s="179"/>
      <c r="I6" s="179"/>
      <c r="J6" s="175"/>
    </row>
    <row r="7" spans="1:256" x14ac:dyDescent="0.35">
      <c r="A7" s="16"/>
      <c r="B7" s="16"/>
      <c r="C7" s="16"/>
      <c r="D7" s="16"/>
      <c r="E7" s="16"/>
      <c r="F7" s="16"/>
      <c r="G7" s="16"/>
      <c r="H7" s="17"/>
      <c r="I7" s="18"/>
      <c r="J7" s="175"/>
    </row>
    <row r="8" spans="1:256" customFormat="1" ht="14.5" customHeight="1" x14ac:dyDescent="0.35">
      <c r="A8" s="180" t="s">
        <v>113</v>
      </c>
      <c r="B8" s="180"/>
      <c r="C8" s="180"/>
      <c r="D8" s="180"/>
      <c r="E8" s="180"/>
      <c r="F8" s="180"/>
      <c r="G8" s="180"/>
      <c r="H8" s="180"/>
      <c r="I8" s="180"/>
      <c r="J8" s="17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1" t="s">
        <v>81</v>
      </c>
      <c r="B9" s="181"/>
      <c r="C9" s="181"/>
      <c r="D9" s="181"/>
      <c r="E9" s="181"/>
      <c r="F9" s="181"/>
      <c r="G9" s="181"/>
      <c r="H9" s="181"/>
      <c r="I9" s="181"/>
      <c r="J9" s="17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2"/>
      <c r="B11" s="182"/>
      <c r="C11" s="182"/>
      <c r="D11" s="182"/>
      <c r="E11" s="182"/>
      <c r="F11" s="182"/>
      <c r="G11" s="182"/>
      <c r="H11" s="182"/>
      <c r="I11" s="182"/>
      <c r="J11" s="17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3"/>
      <c r="B12" s="183"/>
      <c r="C12" s="183"/>
      <c r="D12" s="183"/>
      <c r="E12" s="183"/>
      <c r="F12" s="183"/>
      <c r="G12" s="183"/>
      <c r="H12" s="183"/>
      <c r="I12" s="183"/>
      <c r="J12" s="17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4" t="s">
        <v>69</v>
      </c>
      <c r="B13" s="184"/>
      <c r="C13" s="184"/>
      <c r="D13" s="184"/>
      <c r="E13" s="184"/>
      <c r="F13" s="184"/>
      <c r="G13" s="184"/>
      <c r="H13" s="184"/>
      <c r="I13" s="184"/>
      <c r="J13" s="175"/>
    </row>
    <row r="14" spans="1:256" customFormat="1" ht="14.5" customHeight="1" x14ac:dyDescent="0.35">
      <c r="A14" s="20" t="s">
        <v>14</v>
      </c>
      <c r="B14" s="159" t="s">
        <v>70</v>
      </c>
      <c r="C14" s="160"/>
      <c r="D14" s="160"/>
      <c r="E14" s="160"/>
      <c r="F14" s="161"/>
      <c r="G14" s="162" t="s">
        <v>71</v>
      </c>
      <c r="H14" s="163"/>
      <c r="I14" s="164"/>
      <c r="J14" s="175"/>
    </row>
    <row r="15" spans="1:256" customFormat="1" x14ac:dyDescent="0.35">
      <c r="A15" s="20" t="s">
        <v>15</v>
      </c>
      <c r="B15" s="165" t="s">
        <v>72</v>
      </c>
      <c r="C15" s="166"/>
      <c r="D15" s="166"/>
      <c r="E15" s="166"/>
      <c r="F15" s="167"/>
      <c r="G15" s="168" t="s">
        <v>122</v>
      </c>
      <c r="H15" s="169"/>
      <c r="I15" s="170"/>
      <c r="J15" s="175"/>
    </row>
    <row r="16" spans="1:256" customFormat="1" ht="14.5" customHeight="1" x14ac:dyDescent="0.35">
      <c r="A16" s="20" t="s">
        <v>29</v>
      </c>
      <c r="B16" s="159" t="s">
        <v>73</v>
      </c>
      <c r="C16" s="160"/>
      <c r="D16" s="160"/>
      <c r="E16" s="160"/>
      <c r="F16" s="161"/>
      <c r="G16" s="171">
        <v>24</v>
      </c>
      <c r="H16" s="172"/>
      <c r="I16" s="173"/>
      <c r="J16" s="175"/>
    </row>
    <row r="17" spans="1:256" customFormat="1" ht="15" customHeight="1" x14ac:dyDescent="0.35">
      <c r="A17" s="20" t="s">
        <v>32</v>
      </c>
      <c r="B17" s="153" t="s">
        <v>74</v>
      </c>
      <c r="C17" s="153"/>
      <c r="D17" s="153"/>
      <c r="E17" s="153"/>
      <c r="F17" s="153"/>
      <c r="G17" s="154" t="s">
        <v>121</v>
      </c>
      <c r="H17" s="155"/>
      <c r="I17" s="156"/>
      <c r="J17" s="175"/>
    </row>
    <row r="18" spans="1:256" x14ac:dyDescent="0.35">
      <c r="A18" s="157"/>
      <c r="B18" s="157"/>
      <c r="C18" s="157"/>
      <c r="D18" s="157"/>
      <c r="E18" s="157"/>
      <c r="F18" s="157"/>
      <c r="G18" s="157"/>
      <c r="H18" s="157"/>
      <c r="I18" s="157"/>
      <c r="J18" s="158"/>
    </row>
    <row r="19" spans="1:256" x14ac:dyDescent="0.35">
      <c r="A19" s="157"/>
      <c r="B19" s="157"/>
      <c r="C19" s="157"/>
      <c r="D19" s="157"/>
      <c r="E19" s="157"/>
      <c r="F19" s="157"/>
      <c r="G19" s="157"/>
      <c r="H19" s="157"/>
      <c r="I19" s="157"/>
      <c r="J19" s="158"/>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6" t="s">
        <v>11</v>
      </c>
      <c r="C21" s="106"/>
      <c r="D21" s="106"/>
      <c r="E21" s="106"/>
      <c r="F21" s="106"/>
      <c r="G21" s="106"/>
      <c r="H21" s="3" t="s">
        <v>12</v>
      </c>
      <c r="I21" s="3" t="s">
        <v>13</v>
      </c>
      <c r="J21" s="21"/>
      <c r="K21" s="13"/>
      <c r="N21" s="13"/>
      <c r="O21" s="13"/>
      <c r="P21" s="13"/>
    </row>
    <row r="22" spans="1:256" x14ac:dyDescent="0.35">
      <c r="A22" s="5" t="s">
        <v>14</v>
      </c>
      <c r="B22" s="99" t="s">
        <v>129</v>
      </c>
      <c r="C22" s="99"/>
      <c r="D22" s="99"/>
      <c r="E22" s="99"/>
      <c r="F22" s="99"/>
      <c r="G22" s="99"/>
      <c r="H22" s="99"/>
      <c r="I22" s="28">
        <v>1421.3</v>
      </c>
      <c r="J22" s="84" t="s">
        <v>128</v>
      </c>
      <c r="K22" s="79"/>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1" t="s">
        <v>76</v>
      </c>
      <c r="C23" s="111"/>
      <c r="D23" s="111"/>
      <c r="E23" s="111"/>
      <c r="F23" s="111"/>
      <c r="G23" s="111"/>
      <c r="H23" s="43">
        <v>0.3</v>
      </c>
      <c r="I23" s="32">
        <f>ROUND(H23*I22,2)</f>
        <v>426.39</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6" t="s">
        <v>1</v>
      </c>
      <c r="B24" s="106"/>
      <c r="C24" s="106"/>
      <c r="D24" s="106"/>
      <c r="E24" s="106"/>
      <c r="F24" s="106"/>
      <c r="G24" s="106"/>
      <c r="H24" s="106"/>
      <c r="I24" s="33">
        <f>SUM(I22:I23)</f>
        <v>1847.69</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8" t="s">
        <v>16</v>
      </c>
      <c r="B25" s="148"/>
      <c r="C25" s="148"/>
      <c r="D25" s="148"/>
      <c r="E25" s="148"/>
      <c r="F25" s="148"/>
      <c r="G25" s="148"/>
      <c r="H25" s="148"/>
      <c r="I25" s="14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9"/>
      <c r="B26" s="149"/>
      <c r="C26" s="149"/>
      <c r="D26" s="149"/>
      <c r="E26" s="149"/>
      <c r="F26" s="149"/>
      <c r="G26" s="149"/>
      <c r="H26" s="149"/>
      <c r="I26" s="149"/>
      <c r="J26" s="15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1"/>
      <c r="B27" s="151"/>
      <c r="C27" s="151"/>
      <c r="D27" s="151"/>
      <c r="E27" s="151"/>
      <c r="F27" s="151"/>
      <c r="G27" s="151"/>
      <c r="H27" s="151"/>
      <c r="I27" s="151"/>
      <c r="J27" s="15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1" t="s">
        <v>17</v>
      </c>
      <c r="B28" s="121"/>
      <c r="C28" s="121"/>
      <c r="D28" s="121"/>
      <c r="E28" s="121"/>
      <c r="F28" s="121"/>
      <c r="G28" s="121"/>
      <c r="H28" s="121"/>
      <c r="I28" s="121"/>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0" t="s">
        <v>18</v>
      </c>
      <c r="B29" s="110"/>
      <c r="C29" s="110"/>
      <c r="D29" s="110"/>
      <c r="E29" s="110"/>
      <c r="F29" s="110"/>
      <c r="G29" s="110"/>
      <c r="H29" s="110"/>
      <c r="I29" s="11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1" t="s">
        <v>20</v>
      </c>
      <c r="C30" s="121"/>
      <c r="D30" s="121"/>
      <c r="E30" s="121"/>
      <c r="F30" s="121"/>
      <c r="G30" s="121"/>
      <c r="H30" s="121"/>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8" t="s">
        <v>114</v>
      </c>
      <c r="C31" s="139"/>
      <c r="D31" s="139"/>
      <c r="E31" s="139"/>
      <c r="F31" s="139"/>
      <c r="G31" s="140"/>
      <c r="H31" s="23">
        <v>8.3299999999999999E-2</v>
      </c>
      <c r="I31" s="34">
        <f>I24*H31</f>
        <v>153.912577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1" t="s">
        <v>115</v>
      </c>
      <c r="C32" s="142"/>
      <c r="D32" s="142"/>
      <c r="E32" s="142"/>
      <c r="F32" s="142"/>
      <c r="G32" s="143"/>
      <c r="H32" s="23">
        <v>0.121</v>
      </c>
      <c r="I32" s="34">
        <f>I24*H32</f>
        <v>223.57049000000001</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1" t="s">
        <v>1</v>
      </c>
      <c r="B33" s="102"/>
      <c r="C33" s="102"/>
      <c r="D33" s="102"/>
      <c r="E33" s="102"/>
      <c r="F33" s="102"/>
      <c r="G33" s="103"/>
      <c r="H33" s="65">
        <f>SUM(H31:H32)</f>
        <v>0.20429999999999998</v>
      </c>
      <c r="I33" s="33">
        <f>SUM(I31+I32)</f>
        <v>377.48306700000001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4"/>
      <c r="B35" s="144"/>
      <c r="C35" s="144"/>
      <c r="D35" s="144"/>
      <c r="E35" s="144"/>
      <c r="F35" s="144"/>
      <c r="G35" s="144"/>
      <c r="H35" s="144"/>
      <c r="I35" s="144"/>
      <c r="J35" s="145"/>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6"/>
      <c r="B36" s="146"/>
      <c r="C36" s="146"/>
      <c r="D36" s="146"/>
      <c r="E36" s="146"/>
      <c r="F36" s="146"/>
      <c r="G36" s="146"/>
      <c r="H36" s="146"/>
      <c r="I36" s="146"/>
      <c r="J36" s="147"/>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6" t="s">
        <v>24</v>
      </c>
      <c r="C38" s="106"/>
      <c r="D38" s="106"/>
      <c r="E38" s="106"/>
      <c r="F38" s="106"/>
      <c r="G38" s="106"/>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9" t="s">
        <v>27</v>
      </c>
      <c r="C39" s="99"/>
      <c r="D39" s="99"/>
      <c r="E39" s="99"/>
      <c r="F39" s="99"/>
      <c r="G39" s="99"/>
      <c r="H39" s="23">
        <v>0.2</v>
      </c>
      <c r="I39" s="32">
        <f>(I24+I33)*H39</f>
        <v>445.03461340000007</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9" t="s">
        <v>28</v>
      </c>
      <c r="C40" s="99"/>
      <c r="D40" s="99"/>
      <c r="E40" s="99"/>
      <c r="F40" s="99"/>
      <c r="G40" s="99"/>
      <c r="H40" s="23">
        <v>2.5000000000000001E-2</v>
      </c>
      <c r="I40" s="32">
        <f>(I24+I33)*H40</f>
        <v>55.629326675000009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7" t="s">
        <v>77</v>
      </c>
      <c r="C41" s="137"/>
      <c r="D41" s="5" t="s">
        <v>30</v>
      </c>
      <c r="E41" s="29">
        <v>0.03</v>
      </c>
      <c r="F41" s="5" t="s">
        <v>31</v>
      </c>
      <c r="G41" s="30">
        <v>1</v>
      </c>
      <c r="H41" s="23">
        <f>ROUND((E41*G41),6)</f>
        <v>0.03</v>
      </c>
      <c r="I41" s="32">
        <f>(I24+I33)*H41</f>
        <v>66.755192010000002</v>
      </c>
      <c r="J41" s="40" t="s">
        <v>123</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9" t="s">
        <v>33</v>
      </c>
      <c r="C42" s="99"/>
      <c r="D42" s="99"/>
      <c r="E42" s="99"/>
      <c r="F42" s="99"/>
      <c r="G42" s="99"/>
      <c r="H42" s="23">
        <v>1.4999999999999999E-2</v>
      </c>
      <c r="I42" s="32">
        <f>(I24+I33)*H42</f>
        <v>33.377596005000001</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9" t="s">
        <v>34</v>
      </c>
      <c r="C43" s="99"/>
      <c r="D43" s="99"/>
      <c r="E43" s="99"/>
      <c r="F43" s="99"/>
      <c r="G43" s="99"/>
      <c r="H43" s="23">
        <v>0.01</v>
      </c>
      <c r="I43" s="32">
        <f>(I24+I33)*H43</f>
        <v>22.251730670000001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9" t="s">
        <v>2</v>
      </c>
      <c r="C44" s="99"/>
      <c r="D44" s="99"/>
      <c r="E44" s="99"/>
      <c r="F44" s="99"/>
      <c r="G44" s="99"/>
      <c r="H44" s="23">
        <v>6.0000000000000001E-3</v>
      </c>
      <c r="I44" s="32">
        <f>(I24+I33)*H44</f>
        <v>13.351038402000002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9" t="s">
        <v>3</v>
      </c>
      <c r="C45" s="99"/>
      <c r="D45" s="99"/>
      <c r="E45" s="99"/>
      <c r="F45" s="99"/>
      <c r="G45" s="99"/>
      <c r="H45" s="23">
        <v>2E-3</v>
      </c>
      <c r="I45" s="32">
        <f>(I24+I33)*H45</f>
        <v>4.4503461340000001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4"/>
      <c r="B46" s="135"/>
      <c r="C46" s="135"/>
      <c r="D46" s="135"/>
      <c r="E46" s="135"/>
      <c r="F46" s="135"/>
      <c r="G46" s="136"/>
      <c r="H46" s="48">
        <f>SUM(H39:H45)</f>
        <v>0.28800000000000003</v>
      </c>
      <c r="I46" s="28">
        <f>SUM(I39:I45)</f>
        <v>640.84984329600013</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9" t="s">
        <v>4</v>
      </c>
      <c r="C47" s="99"/>
      <c r="D47" s="99"/>
      <c r="E47" s="99"/>
      <c r="F47" s="99"/>
      <c r="G47" s="99"/>
      <c r="H47" s="23">
        <v>0.08</v>
      </c>
      <c r="I47" s="32">
        <f>(I24+I33)*H47</f>
        <v>178.01384536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0" t="s">
        <v>1</v>
      </c>
      <c r="B48" s="110"/>
      <c r="C48" s="110"/>
      <c r="D48" s="110"/>
      <c r="E48" s="110"/>
      <c r="F48" s="110"/>
      <c r="G48" s="110"/>
      <c r="H48" s="54">
        <f>H46+H47</f>
        <v>0.36800000000000005</v>
      </c>
      <c r="I48" s="33">
        <f>I46+I47</f>
        <v>818.86368865600014</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0"/>
      <c r="B50" s="130"/>
      <c r="C50" s="130"/>
      <c r="D50" s="130"/>
      <c r="E50" s="130"/>
      <c r="F50" s="130"/>
      <c r="G50" s="130"/>
      <c r="H50" s="130"/>
      <c r="I50" s="130"/>
      <c r="J50" s="131"/>
    </row>
    <row r="51" spans="1:256" s="2" customFormat="1" ht="15.5" x14ac:dyDescent="0.35">
      <c r="A51" s="132"/>
      <c r="B51" s="132"/>
      <c r="C51" s="132"/>
      <c r="D51" s="132"/>
      <c r="E51" s="132"/>
      <c r="F51" s="132"/>
      <c r="G51" s="132"/>
      <c r="H51" s="132"/>
      <c r="I51" s="132"/>
      <c r="J51" s="133"/>
    </row>
    <row r="52" spans="1:256" ht="18.649999999999999" customHeight="1" x14ac:dyDescent="0.35">
      <c r="A52" s="121" t="s">
        <v>38</v>
      </c>
      <c r="B52" s="121"/>
      <c r="C52" s="121"/>
      <c r="D52" s="121"/>
      <c r="E52" s="121"/>
      <c r="F52" s="121"/>
      <c r="G52" s="121"/>
      <c r="H52" s="121"/>
      <c r="I52" s="121"/>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6" t="s">
        <v>40</v>
      </c>
      <c r="C53" s="106"/>
      <c r="D53" s="106"/>
      <c r="E53" s="106"/>
      <c r="F53" s="106"/>
      <c r="G53" s="106"/>
      <c r="H53" s="106"/>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9" t="s">
        <v>118</v>
      </c>
      <c r="C54" s="99"/>
      <c r="D54" s="99"/>
      <c r="E54" s="99"/>
      <c r="F54" s="99"/>
      <c r="G54" s="99"/>
      <c r="H54" s="99"/>
      <c r="I54" s="24">
        <f>(3.7*2*22)-(I22/100)*6</f>
        <v>77.52200000000002</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2" t="s">
        <v>41</v>
      </c>
      <c r="C55" s="122"/>
      <c r="D55" s="122"/>
      <c r="E55" s="122"/>
      <c r="F55" s="122"/>
      <c r="G55" s="122"/>
      <c r="H55" s="38">
        <v>3.7</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2" t="s">
        <v>42</v>
      </c>
      <c r="C56" s="122"/>
      <c r="D56" s="122"/>
      <c r="E56" s="122"/>
      <c r="F56" s="122"/>
      <c r="G56" s="12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2" t="s">
        <v>43</v>
      </c>
      <c r="C57" s="122"/>
      <c r="D57" s="122"/>
      <c r="E57" s="122"/>
      <c r="F57" s="122"/>
      <c r="G57" s="12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8" t="s">
        <v>82</v>
      </c>
      <c r="C58" s="128"/>
      <c r="D58" s="128"/>
      <c r="E58" s="128"/>
      <c r="F58" s="128"/>
      <c r="G58" s="128"/>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9" t="s">
        <v>117</v>
      </c>
      <c r="C59" s="99"/>
      <c r="D59" s="99"/>
      <c r="E59" s="99"/>
      <c r="F59" s="99"/>
      <c r="G59" s="99"/>
      <c r="H59" s="99"/>
      <c r="I59" s="32">
        <f>H60*H61</f>
        <v>550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2" t="s">
        <v>124</v>
      </c>
      <c r="C60" s="122"/>
      <c r="D60" s="122"/>
      <c r="E60" s="122"/>
      <c r="F60" s="122"/>
      <c r="G60" s="122"/>
      <c r="H60" s="38">
        <v>25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2" t="s">
        <v>44</v>
      </c>
      <c r="C61" s="122"/>
      <c r="D61" s="122"/>
      <c r="E61" s="122"/>
      <c r="F61" s="122"/>
      <c r="G61" s="12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2" t="s">
        <v>45</v>
      </c>
      <c r="C62" s="122"/>
      <c r="D62" s="122"/>
      <c r="E62" s="122"/>
      <c r="F62" s="122"/>
      <c r="G62" s="122"/>
      <c r="H62" s="76">
        <v>0.2</v>
      </c>
      <c r="I62" s="24">
        <f>I59*H62</f>
        <v>110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9" t="s">
        <v>125</v>
      </c>
      <c r="C63" s="99"/>
      <c r="D63" s="99"/>
      <c r="E63" s="99"/>
      <c r="F63" s="99"/>
      <c r="G63" s="99"/>
      <c r="H63" s="99"/>
      <c r="I63" s="24">
        <v>19.25</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4" t="s">
        <v>32</v>
      </c>
      <c r="B64" s="99" t="s">
        <v>126</v>
      </c>
      <c r="C64" s="99"/>
      <c r="D64" s="99"/>
      <c r="E64" s="99"/>
      <c r="F64" s="99"/>
      <c r="G64" s="99"/>
      <c r="H64" s="99"/>
      <c r="I64" s="24">
        <v>40</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12"/>
      <c r="B65" s="110" t="s">
        <v>1</v>
      </c>
      <c r="C65" s="110"/>
      <c r="D65" s="110"/>
      <c r="E65" s="110"/>
      <c r="F65" s="110"/>
      <c r="G65" s="110"/>
      <c r="H65" s="110"/>
      <c r="I65" s="8">
        <f>I54+I59-I62+I63+I64</f>
        <v>576.77200000000005</v>
      </c>
      <c r="J65" s="1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28" customHeight="1" x14ac:dyDescent="0.35">
      <c r="A66" s="123" t="s">
        <v>46</v>
      </c>
      <c r="B66" s="123"/>
      <c r="C66" s="123"/>
      <c r="D66" s="123"/>
      <c r="E66" s="123"/>
      <c r="F66" s="123"/>
      <c r="G66" s="123"/>
      <c r="H66" s="123"/>
      <c r="I66" s="123"/>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5" customHeight="1" x14ac:dyDescent="0.35">
      <c r="A67" s="124"/>
      <c r="B67" s="124"/>
      <c r="C67" s="124"/>
      <c r="D67" s="124"/>
      <c r="E67" s="124"/>
      <c r="F67" s="124"/>
      <c r="G67" s="124"/>
      <c r="H67" s="124"/>
      <c r="I67" s="124"/>
      <c r="J67" s="12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6" customHeight="1" x14ac:dyDescent="0.35">
      <c r="A68" s="126"/>
      <c r="B68" s="126"/>
      <c r="C68" s="126"/>
      <c r="D68" s="126"/>
      <c r="E68" s="126"/>
      <c r="F68" s="126"/>
      <c r="G68" s="126"/>
      <c r="H68" s="126"/>
      <c r="I68" s="126"/>
      <c r="J68" s="127"/>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8.5" customHeight="1" x14ac:dyDescent="0.35">
      <c r="A69" s="107" t="s">
        <v>80</v>
      </c>
      <c r="B69" s="107"/>
      <c r="C69" s="107"/>
      <c r="D69" s="107"/>
      <c r="E69" s="107"/>
      <c r="F69" s="107"/>
      <c r="G69" s="107"/>
      <c r="H69" s="107"/>
      <c r="I69" s="107"/>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3">
        <v>2</v>
      </c>
      <c r="B70" s="106" t="s">
        <v>47</v>
      </c>
      <c r="C70" s="106"/>
      <c r="D70" s="106"/>
      <c r="E70" s="106"/>
      <c r="F70" s="106"/>
      <c r="G70" s="106"/>
      <c r="H70" s="106"/>
      <c r="I70" s="3" t="s">
        <v>21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19</v>
      </c>
      <c r="B71" s="99" t="s">
        <v>48</v>
      </c>
      <c r="C71" s="99"/>
      <c r="D71" s="99"/>
      <c r="E71" s="99"/>
      <c r="F71" s="99"/>
      <c r="G71" s="99"/>
      <c r="H71" s="99"/>
      <c r="I71" s="34">
        <f>I33</f>
        <v>377.48306700000001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23</v>
      </c>
      <c r="B72" s="99" t="s">
        <v>24</v>
      </c>
      <c r="C72" s="99"/>
      <c r="D72" s="99"/>
      <c r="E72" s="99"/>
      <c r="F72" s="99"/>
      <c r="G72" s="99"/>
      <c r="H72" s="99"/>
      <c r="I72" s="34">
        <f>I48</f>
        <v>818.86368865600014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39</v>
      </c>
      <c r="B73" s="99" t="s">
        <v>40</v>
      </c>
      <c r="C73" s="99"/>
      <c r="D73" s="99"/>
      <c r="E73" s="99"/>
      <c r="F73" s="99"/>
      <c r="G73" s="99"/>
      <c r="H73" s="99"/>
      <c r="I73" s="34">
        <f>I65</f>
        <v>576.77200000000005</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106" t="s">
        <v>1</v>
      </c>
      <c r="B74" s="106"/>
      <c r="C74" s="106"/>
      <c r="D74" s="106"/>
      <c r="E74" s="106"/>
      <c r="F74" s="106"/>
      <c r="G74" s="106"/>
      <c r="H74" s="106"/>
      <c r="I74" s="39">
        <f>SUM(I71+I72+I73)</f>
        <v>1773.1187556560003</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5" customHeight="1" x14ac:dyDescent="0.35">
      <c r="A75" s="119"/>
      <c r="B75" s="119"/>
      <c r="C75" s="119"/>
      <c r="D75" s="119"/>
      <c r="E75" s="119"/>
      <c r="F75" s="119"/>
      <c r="G75" s="119"/>
      <c r="H75" s="119"/>
      <c r="I75" s="119"/>
      <c r="J75" s="119"/>
      <c r="K75" s="12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6" customHeight="1" x14ac:dyDescent="0.35">
      <c r="A76" s="119"/>
      <c r="B76" s="119"/>
      <c r="C76" s="119"/>
      <c r="D76" s="119"/>
      <c r="E76" s="119"/>
      <c r="F76" s="119"/>
      <c r="G76" s="119"/>
      <c r="H76" s="119"/>
      <c r="I76" s="119"/>
      <c r="J76" s="119"/>
      <c r="K76" s="12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s="13" customFormat="1" x14ac:dyDescent="0.35">
      <c r="A77" s="121" t="s">
        <v>49</v>
      </c>
      <c r="B77" s="121"/>
      <c r="C77" s="121"/>
      <c r="D77" s="121"/>
      <c r="E77" s="121"/>
      <c r="F77" s="121"/>
      <c r="G77" s="121"/>
      <c r="H77" s="121"/>
      <c r="I77" s="121"/>
      <c r="J77" s="121"/>
      <c r="K77" s="15"/>
    </row>
    <row r="78" spans="1:256" x14ac:dyDescent="0.35">
      <c r="A78" s="6">
        <v>3</v>
      </c>
      <c r="B78" s="110" t="s">
        <v>50</v>
      </c>
      <c r="C78" s="110"/>
      <c r="D78" s="110"/>
      <c r="E78" s="110"/>
      <c r="F78" s="110"/>
      <c r="G78" s="110"/>
      <c r="H78" s="110"/>
      <c r="I78" s="6" t="s">
        <v>86</v>
      </c>
      <c r="J78" s="6" t="s">
        <v>51</v>
      </c>
      <c r="K78" s="78"/>
      <c r="L78" s="47"/>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14</v>
      </c>
      <c r="B79" s="99" t="s">
        <v>93</v>
      </c>
      <c r="C79" s="99"/>
      <c r="D79" s="99"/>
      <c r="E79" s="99"/>
      <c r="F79" s="99"/>
      <c r="G79" s="99"/>
      <c r="H79" s="99"/>
      <c r="I79" s="26">
        <f>(1/12*0.05*100%)</f>
        <v>4.1666666666666666E-3</v>
      </c>
      <c r="J79" s="32">
        <f>I24*I79</f>
        <v>7.6987083333333333</v>
      </c>
      <c r="K79" s="79"/>
      <c r="L79" s="49"/>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15</v>
      </c>
      <c r="B80" s="112" t="s">
        <v>83</v>
      </c>
      <c r="C80" s="113"/>
      <c r="D80" s="113"/>
      <c r="E80" s="113"/>
      <c r="F80" s="113"/>
      <c r="G80" s="113"/>
      <c r="H80" s="114"/>
      <c r="I80" s="50">
        <f>(8%*0.42%)</f>
        <v>3.3599999999999998E-4</v>
      </c>
      <c r="J80" s="32">
        <f>I24*I80</f>
        <v>0.62082384000000002</v>
      </c>
      <c r="K80" s="80"/>
      <c r="L80" s="47"/>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s="52" customFormat="1" ht="28" customHeight="1" x14ac:dyDescent="0.3">
      <c r="A81" s="64" t="s">
        <v>29</v>
      </c>
      <c r="B81" s="90" t="s">
        <v>84</v>
      </c>
      <c r="C81" s="90"/>
      <c r="D81" s="90"/>
      <c r="E81" s="90"/>
      <c r="F81" s="90"/>
      <c r="G81" s="90"/>
      <c r="H81" s="90"/>
      <c r="I81" s="53">
        <f>(((1+2/12+(1/3*1/12))*(0.08*0.4*0.9*100%)))</f>
        <v>3.44E-2</v>
      </c>
      <c r="J81" s="32">
        <f>I24*I81</f>
        <v>63.560535999999999</v>
      </c>
      <c r="K81" s="81"/>
      <c r="L81" s="55"/>
    </row>
    <row r="82" spans="1:256" ht="31.75" customHeight="1" x14ac:dyDescent="0.35">
      <c r="A82" s="4" t="s">
        <v>32</v>
      </c>
      <c r="B82" s="99" t="s">
        <v>87</v>
      </c>
      <c r="C82" s="99"/>
      <c r="D82" s="99"/>
      <c r="E82" s="99"/>
      <c r="F82" s="99"/>
      <c r="G82" s="99"/>
      <c r="H82" s="99"/>
      <c r="I82" s="57">
        <f>(7/30)/12*100%</f>
        <v>1.9444444444444445E-2</v>
      </c>
      <c r="J82" s="32">
        <f>I24*I82</f>
        <v>35.927305555555556</v>
      </c>
      <c r="K82" s="45"/>
      <c r="L82" s="4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4" t="s">
        <v>8</v>
      </c>
      <c r="B83" s="100" t="s">
        <v>85</v>
      </c>
      <c r="C83" s="100"/>
      <c r="D83" s="100"/>
      <c r="E83" s="100"/>
      <c r="F83" s="100"/>
      <c r="G83" s="100"/>
      <c r="H83" s="100"/>
      <c r="I83" s="23">
        <f>36.8%*1.94%</f>
        <v>7.1392000000000001E-3</v>
      </c>
      <c r="J83" s="32">
        <f>I24*I83</f>
        <v>13.191028448000001</v>
      </c>
      <c r="K83" s="45"/>
      <c r="L83" s="58"/>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30.5" customHeight="1" x14ac:dyDescent="0.35">
      <c r="A84" s="4" t="s">
        <v>35</v>
      </c>
      <c r="B84" s="112" t="s">
        <v>94</v>
      </c>
      <c r="C84" s="113"/>
      <c r="D84" s="113"/>
      <c r="E84" s="113"/>
      <c r="F84" s="113"/>
      <c r="G84" s="113"/>
      <c r="H84" s="114"/>
      <c r="I84" s="56">
        <f>0.08*0.0194*0.4*100%</f>
        <v>6.2080000000000002E-4</v>
      </c>
      <c r="J84" s="32">
        <f>I24*I84</f>
        <v>1.147045952</v>
      </c>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75" customHeight="1" x14ac:dyDescent="0.35">
      <c r="A85" s="63"/>
      <c r="B85" s="101" t="s">
        <v>97</v>
      </c>
      <c r="C85" s="102"/>
      <c r="D85" s="102"/>
      <c r="E85" s="102"/>
      <c r="F85" s="102"/>
      <c r="G85" s="102"/>
      <c r="H85" s="103"/>
      <c r="I85" s="54">
        <f>SUM(I79:I84)</f>
        <v>6.6107111111111116E-2</v>
      </c>
      <c r="J85" s="33">
        <f>SUM(J79:J84)</f>
        <v>122.14544812888887</v>
      </c>
      <c r="K85" s="45"/>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6" customHeight="1" x14ac:dyDescent="0.35">
      <c r="A86" s="115"/>
      <c r="B86" s="115"/>
      <c r="C86" s="115"/>
      <c r="D86" s="115"/>
      <c r="E86" s="115"/>
      <c r="F86" s="115"/>
      <c r="G86" s="115"/>
      <c r="H86" s="115"/>
      <c r="I86" s="115"/>
      <c r="J86" s="116"/>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5" customHeight="1" x14ac:dyDescent="0.35">
      <c r="A87" s="117"/>
      <c r="B87" s="117"/>
      <c r="C87" s="117"/>
      <c r="D87" s="117"/>
      <c r="E87" s="117"/>
      <c r="F87" s="117"/>
      <c r="G87" s="117"/>
      <c r="H87" s="117"/>
      <c r="I87" s="117"/>
      <c r="J87" s="118"/>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8.5" customHeight="1" x14ac:dyDescent="0.35">
      <c r="A88" s="107" t="s">
        <v>52</v>
      </c>
      <c r="B88" s="107"/>
      <c r="C88" s="107"/>
      <c r="D88" s="107"/>
      <c r="E88" s="107"/>
      <c r="F88" s="107"/>
      <c r="G88" s="107"/>
      <c r="H88" s="107"/>
      <c r="I88" s="107"/>
      <c r="J88" s="107"/>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s="46" customFormat="1" ht="19" customHeight="1" x14ac:dyDescent="0.35">
      <c r="A89" s="107" t="s">
        <v>53</v>
      </c>
      <c r="B89" s="107"/>
      <c r="C89" s="107"/>
      <c r="D89" s="107"/>
      <c r="E89" s="107"/>
      <c r="F89" s="107"/>
      <c r="G89" s="107"/>
      <c r="H89" s="107"/>
      <c r="I89" s="107"/>
      <c r="J89" s="107"/>
      <c r="K89" s="82"/>
    </row>
    <row r="90" spans="1:256" ht="15.75" customHeight="1" x14ac:dyDescent="0.35">
      <c r="A90" s="7" t="s">
        <v>54</v>
      </c>
      <c r="B90" s="110" t="s">
        <v>55</v>
      </c>
      <c r="C90" s="110"/>
      <c r="D90" s="110"/>
      <c r="E90" s="110"/>
      <c r="F90" s="110"/>
      <c r="G90" s="110"/>
      <c r="H90" s="110"/>
      <c r="I90" s="6" t="s">
        <v>88</v>
      </c>
      <c r="J90" s="7" t="s">
        <v>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6.5" customHeight="1" x14ac:dyDescent="0.35">
      <c r="A91" s="4" t="s">
        <v>14</v>
      </c>
      <c r="B91" s="111" t="s">
        <v>92</v>
      </c>
      <c r="C91" s="111"/>
      <c r="D91" s="111"/>
      <c r="E91" s="111"/>
      <c r="F91" s="111"/>
      <c r="G91" s="111"/>
      <c r="H91" s="111"/>
      <c r="I91" s="57">
        <f>1/12</f>
        <v>8.3333333333333329E-2</v>
      </c>
      <c r="J91" s="32">
        <f>I24*I91</f>
        <v>153.97416666666666</v>
      </c>
      <c r="K91" s="45"/>
      <c r="L91" s="10"/>
      <c r="M91" s="10"/>
      <c r="N91" s="44"/>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5.75" customHeight="1" x14ac:dyDescent="0.35">
      <c r="A92" s="4" t="s">
        <v>15</v>
      </c>
      <c r="B92" s="99" t="s">
        <v>91</v>
      </c>
      <c r="C92" s="99"/>
      <c r="D92" s="99"/>
      <c r="E92" s="99"/>
      <c r="F92" s="99"/>
      <c r="G92" s="99"/>
      <c r="H92" s="99"/>
      <c r="I92" s="57">
        <f>(5/30/12)*100%</f>
        <v>1.3888888888888888E-2</v>
      </c>
      <c r="J92" s="32">
        <f>I24*I92</f>
        <v>25.66236111111111</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8.5" customHeight="1" x14ac:dyDescent="0.35">
      <c r="A93" s="4" t="s">
        <v>29</v>
      </c>
      <c r="B93" s="99" t="s">
        <v>90</v>
      </c>
      <c r="C93" s="99"/>
      <c r="D93" s="99"/>
      <c r="E93" s="99"/>
      <c r="F93" s="99"/>
      <c r="G93" s="99"/>
      <c r="H93" s="99"/>
      <c r="I93" s="57">
        <f>(5/30/12)*0.015*100%</f>
        <v>2.0833333333333332E-4</v>
      </c>
      <c r="J93" s="32">
        <f>I24*I93</f>
        <v>0.38493541666666664</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4" t="s">
        <v>32</v>
      </c>
      <c r="B94" s="99" t="s">
        <v>96</v>
      </c>
      <c r="C94" s="99"/>
      <c r="D94" s="99"/>
      <c r="E94" s="99"/>
      <c r="F94" s="99"/>
      <c r="G94" s="99"/>
      <c r="H94" s="99"/>
      <c r="I94" s="60">
        <f>(1/12)*0.0178*100%/2</f>
        <v>7.4166666666666662E-4</v>
      </c>
      <c r="J94" s="32">
        <f>I24*I94</f>
        <v>1.3703700833333332</v>
      </c>
      <c r="K94" s="11"/>
      <c r="L94" s="10"/>
      <c r="M94" s="10"/>
      <c r="N94" s="10"/>
      <c r="O94" s="59"/>
      <c r="P94" s="51"/>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31" customHeight="1" x14ac:dyDescent="0.35">
      <c r="A95" s="4" t="s">
        <v>8</v>
      </c>
      <c r="B95" s="99" t="s">
        <v>95</v>
      </c>
      <c r="C95" s="99"/>
      <c r="D95" s="99"/>
      <c r="E95" s="99"/>
      <c r="F95" s="99"/>
      <c r="G95" s="99"/>
      <c r="H95" s="99"/>
      <c r="I95" s="60">
        <f>11.11%*5.28%*50%</f>
        <v>2.9330399999999996E-3</v>
      </c>
      <c r="J95" s="32">
        <f>I24*I95</f>
        <v>5.4193486775999995</v>
      </c>
      <c r="K95" s="11"/>
      <c r="L95" s="62"/>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x14ac:dyDescent="0.35">
      <c r="A96" s="1" t="s">
        <v>35</v>
      </c>
      <c r="B96" s="99" t="s">
        <v>89</v>
      </c>
      <c r="C96" s="99"/>
      <c r="D96" s="99"/>
      <c r="E96" s="99"/>
      <c r="F96" s="99"/>
      <c r="G96" s="99"/>
      <c r="H96" s="99"/>
      <c r="I96" s="57">
        <f>(1/30/12)*100%</f>
        <v>2.7777777777777779E-3</v>
      </c>
      <c r="J96" s="32">
        <f>I24*I96</f>
        <v>5.1324722222222228</v>
      </c>
      <c r="K96" s="11"/>
      <c r="L96" s="51"/>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75" customHeight="1" x14ac:dyDescent="0.35">
      <c r="A97" s="63"/>
      <c r="B97" s="101" t="s">
        <v>97</v>
      </c>
      <c r="C97" s="102"/>
      <c r="D97" s="102"/>
      <c r="E97" s="102"/>
      <c r="F97" s="102"/>
      <c r="G97" s="102"/>
      <c r="H97" s="103"/>
      <c r="I97" s="61">
        <f>SUM(I91:I96)</f>
        <v>0.10388304</v>
      </c>
      <c r="J97" s="41">
        <f>SUM(J91:J96)</f>
        <v>191.9436541776</v>
      </c>
      <c r="K97" s="1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9" customHeight="1" x14ac:dyDescent="0.35">
      <c r="A99" s="108"/>
      <c r="B99" s="108"/>
      <c r="C99" s="108"/>
      <c r="D99" s="108"/>
      <c r="E99" s="108"/>
      <c r="F99" s="108"/>
      <c r="G99" s="108"/>
      <c r="H99" s="108"/>
      <c r="I99" s="108"/>
      <c r="J99" s="108"/>
      <c r="K99" s="109"/>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107" t="s">
        <v>58</v>
      </c>
      <c r="B100" s="107"/>
      <c r="C100" s="107"/>
      <c r="D100" s="107"/>
      <c r="E100" s="107"/>
      <c r="F100" s="107"/>
      <c r="G100" s="107"/>
      <c r="H100" s="107"/>
      <c r="I100" s="107"/>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3">
        <v>4</v>
      </c>
      <c r="B101" s="110" t="s">
        <v>59</v>
      </c>
      <c r="C101" s="110"/>
      <c r="D101" s="110"/>
      <c r="E101" s="110"/>
      <c r="F101" s="110"/>
      <c r="G101" s="110"/>
      <c r="H101" s="110"/>
      <c r="I101" s="8" t="s">
        <v>21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54</v>
      </c>
      <c r="B102" s="100" t="s">
        <v>55</v>
      </c>
      <c r="C102" s="100"/>
      <c r="D102" s="100"/>
      <c r="E102" s="100"/>
      <c r="F102" s="100"/>
      <c r="G102" s="100"/>
      <c r="H102" s="100"/>
      <c r="I102" s="32">
        <f>J97</f>
        <v>191.9436541776</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56</v>
      </c>
      <c r="B103" s="100" t="s">
        <v>57</v>
      </c>
      <c r="C103" s="100"/>
      <c r="D103" s="100"/>
      <c r="E103" s="100"/>
      <c r="F103" s="100"/>
      <c r="G103" s="100"/>
      <c r="H103" s="100"/>
      <c r="I103" s="32">
        <v>0</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106" t="s">
        <v>1</v>
      </c>
      <c r="B104" s="106"/>
      <c r="C104" s="106"/>
      <c r="D104" s="106"/>
      <c r="E104" s="106"/>
      <c r="F104" s="106"/>
      <c r="G104" s="106"/>
      <c r="H104" s="106"/>
      <c r="I104" s="33">
        <f>SUM(I102+I103)</f>
        <v>191.9436541776</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7.5" customHeight="1" x14ac:dyDescent="0.35">
      <c r="A105" s="104"/>
      <c r="B105" s="104"/>
      <c r="C105" s="104"/>
      <c r="D105" s="104"/>
      <c r="E105" s="104"/>
      <c r="F105" s="104"/>
      <c r="G105" s="104"/>
      <c r="H105" s="104"/>
      <c r="I105" s="104"/>
      <c r="J105" s="105"/>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5" customHeight="1" x14ac:dyDescent="0.35">
      <c r="A106" s="104"/>
      <c r="B106" s="104"/>
      <c r="C106" s="104"/>
      <c r="D106" s="104"/>
      <c r="E106" s="104"/>
      <c r="F106" s="104"/>
      <c r="G106" s="104"/>
      <c r="H106" s="104"/>
      <c r="I106" s="104"/>
      <c r="J106" s="105"/>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107" t="s">
        <v>60</v>
      </c>
      <c r="B107" s="107"/>
      <c r="C107" s="107"/>
      <c r="D107" s="107"/>
      <c r="E107" s="107"/>
      <c r="F107" s="107"/>
      <c r="G107" s="107"/>
      <c r="H107" s="107"/>
      <c r="I107" s="107"/>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6">
        <v>5</v>
      </c>
      <c r="B108" s="106" t="s">
        <v>61</v>
      </c>
      <c r="C108" s="106"/>
      <c r="D108" s="106"/>
      <c r="E108" s="106"/>
      <c r="F108" s="106"/>
      <c r="G108" s="106"/>
      <c r="H108" s="106"/>
      <c r="I108" s="6" t="s">
        <v>21</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7.25" customHeight="1" x14ac:dyDescent="0.35">
      <c r="A109" s="4" t="s">
        <v>14</v>
      </c>
      <c r="B109" s="99" t="s">
        <v>62</v>
      </c>
      <c r="C109" s="99"/>
      <c r="D109" s="99"/>
      <c r="E109" s="99"/>
      <c r="F109" s="99"/>
      <c r="G109" s="99"/>
      <c r="H109" s="99"/>
      <c r="I109" s="42">
        <v>0</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15</v>
      </c>
      <c r="B110" s="99" t="s">
        <v>63</v>
      </c>
      <c r="C110" s="99"/>
      <c r="D110" s="99"/>
      <c r="E110" s="99"/>
      <c r="F110" s="99"/>
      <c r="G110" s="99"/>
      <c r="H110" s="9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29</v>
      </c>
      <c r="B111" s="100" t="s">
        <v>64</v>
      </c>
      <c r="C111" s="100"/>
      <c r="D111" s="100"/>
      <c r="E111" s="100"/>
      <c r="F111" s="100"/>
      <c r="G111" s="100"/>
      <c r="H111" s="100"/>
      <c r="I111" s="34"/>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32</v>
      </c>
      <c r="B112" s="99" t="s">
        <v>65</v>
      </c>
      <c r="C112" s="99"/>
      <c r="D112" s="99"/>
      <c r="E112" s="99"/>
      <c r="F112" s="99"/>
      <c r="G112" s="99"/>
      <c r="H112" s="99"/>
      <c r="I112" s="34" t="s">
        <v>66</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101" t="s">
        <v>1</v>
      </c>
      <c r="B113" s="102"/>
      <c r="C113" s="102"/>
      <c r="D113" s="102"/>
      <c r="E113" s="102"/>
      <c r="F113" s="102"/>
      <c r="G113" s="102"/>
      <c r="H113" s="103"/>
      <c r="I113" s="39">
        <f>SUM(I109:I112)</f>
        <v>0</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3" customHeight="1" x14ac:dyDescent="0.35">
      <c r="A114" s="104"/>
      <c r="B114" s="104"/>
      <c r="C114" s="104"/>
      <c r="D114" s="104"/>
      <c r="E114" s="104"/>
      <c r="F114" s="104"/>
      <c r="G114" s="104"/>
      <c r="H114" s="104"/>
      <c r="I114" s="104"/>
      <c r="J114" s="105"/>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 customHeight="1" x14ac:dyDescent="0.35">
      <c r="A115" s="104"/>
      <c r="B115" s="104"/>
      <c r="C115" s="104"/>
      <c r="D115" s="104"/>
      <c r="E115" s="104"/>
      <c r="F115" s="104"/>
      <c r="G115" s="104"/>
      <c r="H115" s="104"/>
      <c r="I115" s="104"/>
      <c r="J115" s="105"/>
      <c r="K115" s="10"/>
      <c r="L115" s="10"/>
    </row>
    <row r="116" spans="1:256" s="52" customFormat="1" ht="15.5" x14ac:dyDescent="0.3">
      <c r="A116" s="96" t="s">
        <v>98</v>
      </c>
      <c r="B116" s="97"/>
      <c r="C116" s="97"/>
      <c r="D116" s="97"/>
      <c r="E116" s="97"/>
      <c r="F116" s="97"/>
      <c r="G116" s="97"/>
      <c r="H116" s="98"/>
    </row>
    <row r="117" spans="1:256" s="52" customFormat="1" ht="13" x14ac:dyDescent="0.3">
      <c r="A117" s="95"/>
      <c r="B117" s="95"/>
      <c r="C117" s="95"/>
      <c r="D117" s="95"/>
      <c r="E117" s="95"/>
      <c r="F117" s="95"/>
      <c r="G117" s="95"/>
      <c r="H117" s="95"/>
      <c r="I117" s="95"/>
      <c r="J117" s="95"/>
    </row>
    <row r="118" spans="1:256" s="69" customFormat="1" ht="29" customHeight="1" x14ac:dyDescent="0.35">
      <c r="A118" s="20">
        <v>6</v>
      </c>
      <c r="B118" s="90" t="s">
        <v>99</v>
      </c>
      <c r="C118" s="90"/>
      <c r="D118" s="90"/>
      <c r="E118" s="90"/>
      <c r="F118" s="20" t="s">
        <v>25</v>
      </c>
      <c r="G118" s="85" t="s">
        <v>21</v>
      </c>
      <c r="H118" s="85"/>
    </row>
    <row r="119" spans="1:256" s="69" customFormat="1" x14ac:dyDescent="0.35">
      <c r="A119" s="20" t="s">
        <v>14</v>
      </c>
      <c r="B119" s="90" t="s">
        <v>5</v>
      </c>
      <c r="C119" s="90"/>
      <c r="D119" s="90"/>
      <c r="E119" s="90"/>
      <c r="F119" s="70">
        <v>0.06</v>
      </c>
      <c r="G119" s="91">
        <f>(I24+I74+J85+I104+I113)*F119</f>
        <v>236.09387147774933</v>
      </c>
      <c r="H119" s="91"/>
    </row>
    <row r="120" spans="1:256" s="69" customFormat="1" x14ac:dyDescent="0.35">
      <c r="A120" s="20" t="s">
        <v>15</v>
      </c>
      <c r="B120" s="90" t="s">
        <v>7</v>
      </c>
      <c r="C120" s="90"/>
      <c r="D120" s="90"/>
      <c r="E120" s="90"/>
      <c r="F120" s="70">
        <v>6.7900000000000002E-2</v>
      </c>
      <c r="G120" s="91">
        <f>(I24+I74+J85+I104+I113)*F120</f>
        <v>267.17956455565303</v>
      </c>
      <c r="H120" s="91"/>
    </row>
    <row r="121" spans="1:256" s="69" customFormat="1" x14ac:dyDescent="0.35">
      <c r="A121" s="20" t="s">
        <v>29</v>
      </c>
      <c r="B121" s="90" t="s">
        <v>6</v>
      </c>
      <c r="C121" s="90"/>
      <c r="D121" s="90"/>
      <c r="E121" s="90"/>
      <c r="F121" s="70"/>
      <c r="G121" s="91"/>
      <c r="H121" s="91"/>
    </row>
    <row r="122" spans="1:256" s="69" customFormat="1" x14ac:dyDescent="0.35">
      <c r="A122" s="20"/>
      <c r="B122" s="90" t="s">
        <v>100</v>
      </c>
      <c r="C122" s="90"/>
      <c r="D122" s="90"/>
      <c r="E122" s="90"/>
      <c r="F122" s="66">
        <v>1.6500000000000001E-2</v>
      </c>
      <c r="G122" s="91">
        <f>(I24+I74+J85+I104+I113)*F122</f>
        <v>64.925814656381078</v>
      </c>
      <c r="H122" s="91"/>
      <c r="I122" s="67" t="s">
        <v>127</v>
      </c>
    </row>
    <row r="123" spans="1:256" s="69" customFormat="1" x14ac:dyDescent="0.35">
      <c r="A123" s="20"/>
      <c r="B123" s="90" t="s">
        <v>101</v>
      </c>
      <c r="C123" s="90"/>
      <c r="D123" s="90"/>
      <c r="E123" s="90"/>
      <c r="F123" s="66">
        <v>7.5999999999999998E-2</v>
      </c>
      <c r="G123" s="91">
        <f>(I24+I74+J85+I104+I113)*F123</f>
        <v>299.05223720514914</v>
      </c>
      <c r="H123" s="91"/>
      <c r="I123" s="67" t="s">
        <v>127</v>
      </c>
    </row>
    <row r="124" spans="1:256" s="69" customFormat="1" x14ac:dyDescent="0.35">
      <c r="A124" s="20"/>
      <c r="B124" s="90" t="s">
        <v>102</v>
      </c>
      <c r="C124" s="90"/>
      <c r="D124" s="90"/>
      <c r="E124" s="90"/>
      <c r="F124" s="70"/>
      <c r="G124" s="91"/>
      <c r="H124" s="91"/>
    </row>
    <row r="125" spans="1:256" s="69" customFormat="1" x14ac:dyDescent="0.35">
      <c r="A125" s="20"/>
      <c r="B125" s="90" t="s">
        <v>119</v>
      </c>
      <c r="C125" s="90"/>
      <c r="D125" s="90"/>
      <c r="E125" s="90"/>
      <c r="F125" s="66">
        <v>0.05</v>
      </c>
      <c r="G125" s="91">
        <f>(I24+I74+J85+I104+I113)*F125</f>
        <v>196.74489289812448</v>
      </c>
      <c r="H125" s="91"/>
    </row>
    <row r="126" spans="1:256" s="69" customFormat="1" x14ac:dyDescent="0.35">
      <c r="A126" s="20"/>
      <c r="B126" s="90" t="s">
        <v>97</v>
      </c>
      <c r="C126" s="90"/>
      <c r="D126" s="90"/>
      <c r="E126" s="90"/>
      <c r="G126" s="91"/>
      <c r="H126" s="91"/>
    </row>
    <row r="127" spans="1:256" s="69" customFormat="1" x14ac:dyDescent="0.35">
      <c r="A127" s="85" t="s">
        <v>103</v>
      </c>
      <c r="B127" s="85"/>
      <c r="C127" s="85"/>
      <c r="D127" s="85"/>
      <c r="E127" s="85"/>
      <c r="F127" s="68">
        <f>SUM(F119:F125)</f>
        <v>0.27040000000000003</v>
      </c>
      <c r="G127" s="92">
        <f>SUM(G119:H125)</f>
        <v>1063.9963807930571</v>
      </c>
      <c r="H127" s="92"/>
    </row>
    <row r="128" spans="1:256" ht="15" customHeight="1" x14ac:dyDescent="0.35">
      <c r="A128" s="10"/>
      <c r="B128" s="10"/>
      <c r="C128" s="10"/>
      <c r="D128" s="10"/>
      <c r="E128" s="10"/>
      <c r="F128" s="10"/>
      <c r="G128" s="46"/>
      <c r="H128" s="46"/>
      <c r="I128" s="10"/>
      <c r="J128" s="11"/>
      <c r="K128" s="10"/>
      <c r="L128" s="10"/>
    </row>
    <row r="129" spans="1:12" ht="15" customHeight="1" x14ac:dyDescent="0.35">
      <c r="A129" s="10"/>
      <c r="B129" s="10"/>
      <c r="C129" s="10"/>
      <c r="D129" s="10"/>
      <c r="E129" s="10"/>
      <c r="F129" s="10"/>
      <c r="G129" s="10"/>
      <c r="H129" s="10"/>
      <c r="I129" s="10"/>
      <c r="J129" s="11"/>
      <c r="K129" s="10"/>
      <c r="L129" s="10"/>
    </row>
    <row r="130" spans="1:12" ht="15" customHeight="1" x14ac:dyDescent="0.35">
      <c r="A130" s="10"/>
      <c r="B130" s="10"/>
      <c r="C130" s="10"/>
      <c r="D130" s="10"/>
      <c r="E130" s="10"/>
      <c r="F130" s="10"/>
      <c r="G130" s="10"/>
      <c r="H130" s="10"/>
      <c r="I130" s="10"/>
      <c r="J130" s="11"/>
      <c r="K130" s="10"/>
      <c r="L130" s="10"/>
    </row>
    <row r="131" spans="1:12" s="52" customFormat="1" ht="15.5" x14ac:dyDescent="0.3">
      <c r="A131" s="93" t="s">
        <v>104</v>
      </c>
      <c r="B131" s="94"/>
      <c r="C131" s="94"/>
      <c r="D131" s="94"/>
      <c r="E131" s="94"/>
      <c r="F131" s="94"/>
      <c r="G131" s="94"/>
      <c r="H131" s="94"/>
    </row>
    <row r="132" spans="1:12" s="52" customFormat="1" ht="13" x14ac:dyDescent="0.3">
      <c r="A132" s="95"/>
      <c r="B132" s="95"/>
      <c r="C132" s="95"/>
      <c r="D132" s="95"/>
      <c r="E132" s="95"/>
      <c r="F132" s="95"/>
      <c r="G132" s="95"/>
      <c r="H132" s="95"/>
      <c r="I132" s="95"/>
    </row>
    <row r="133" spans="1:12" customFormat="1" x14ac:dyDescent="0.35">
      <c r="A133" s="20"/>
      <c r="B133" s="85" t="s">
        <v>67</v>
      </c>
      <c r="C133" s="85"/>
      <c r="D133" s="85"/>
      <c r="E133" s="85"/>
      <c r="F133" s="85"/>
      <c r="G133" s="85"/>
      <c r="H133" s="20" t="s">
        <v>21</v>
      </c>
    </row>
    <row r="134" spans="1:12" customFormat="1" x14ac:dyDescent="0.35">
      <c r="A134" s="20" t="s">
        <v>14</v>
      </c>
      <c r="B134" s="86" t="s">
        <v>68</v>
      </c>
      <c r="C134" s="86"/>
      <c r="D134" s="86"/>
      <c r="E134" s="86"/>
      <c r="F134" s="86"/>
      <c r="G134" s="86"/>
      <c r="H134" s="72">
        <f>I24</f>
        <v>1847.69</v>
      </c>
    </row>
    <row r="135" spans="1:12" customFormat="1" x14ac:dyDescent="0.35">
      <c r="A135" s="20" t="s">
        <v>15</v>
      </c>
      <c r="B135" s="86" t="s">
        <v>105</v>
      </c>
      <c r="C135" s="86"/>
      <c r="D135" s="86"/>
      <c r="E135" s="86"/>
      <c r="F135" s="86"/>
      <c r="G135" s="86"/>
      <c r="H135" s="72">
        <f>I74</f>
        <v>1773.1187556560003</v>
      </c>
    </row>
    <row r="136" spans="1:12" customFormat="1" x14ac:dyDescent="0.35">
      <c r="A136" s="20" t="s">
        <v>29</v>
      </c>
      <c r="B136" s="86" t="s">
        <v>49</v>
      </c>
      <c r="C136" s="86"/>
      <c r="D136" s="86"/>
      <c r="E136" s="86"/>
      <c r="F136" s="86"/>
      <c r="G136" s="86"/>
      <c r="H136" s="72">
        <f>J85</f>
        <v>122.14544812888887</v>
      </c>
    </row>
    <row r="137" spans="1:12" customFormat="1" x14ac:dyDescent="0.35">
      <c r="A137" s="20" t="s">
        <v>32</v>
      </c>
      <c r="B137" s="89" t="s">
        <v>52</v>
      </c>
      <c r="C137" s="89"/>
      <c r="D137" s="89"/>
      <c r="E137" s="89"/>
      <c r="F137" s="89"/>
      <c r="G137" s="89"/>
      <c r="H137" s="72">
        <f>I104</f>
        <v>191.9436541776</v>
      </c>
    </row>
    <row r="138" spans="1:12" customFormat="1" x14ac:dyDescent="0.35">
      <c r="A138" s="20" t="s">
        <v>8</v>
      </c>
      <c r="B138" s="86" t="s">
        <v>106</v>
      </c>
      <c r="C138" s="86"/>
      <c r="D138" s="86"/>
      <c r="E138" s="86"/>
      <c r="F138" s="86"/>
      <c r="G138" s="86"/>
      <c r="H138" s="83">
        <f>I113</f>
        <v>0</v>
      </c>
    </row>
    <row r="139" spans="1:12" customFormat="1" ht="13" customHeight="1" x14ac:dyDescent="0.35">
      <c r="A139" s="85" t="s">
        <v>107</v>
      </c>
      <c r="B139" s="85"/>
      <c r="C139" s="85"/>
      <c r="D139" s="85"/>
      <c r="E139" s="85"/>
      <c r="F139" s="85"/>
      <c r="G139" s="85"/>
      <c r="H139" s="73">
        <f>SUM(H134:H138)</f>
        <v>3934.8978579624891</v>
      </c>
    </row>
    <row r="140" spans="1:12" customFormat="1" x14ac:dyDescent="0.35">
      <c r="A140" s="20" t="s">
        <v>35</v>
      </c>
      <c r="B140" s="86" t="s">
        <v>108</v>
      </c>
      <c r="C140" s="86"/>
      <c r="D140" s="86"/>
      <c r="E140" s="86"/>
      <c r="F140" s="86"/>
      <c r="G140" s="86"/>
      <c r="H140" s="72">
        <f>G127</f>
        <v>1063.9963807930571</v>
      </c>
    </row>
    <row r="141" spans="1:12" customFormat="1" ht="13" customHeight="1" x14ac:dyDescent="0.35">
      <c r="A141" s="85" t="s">
        <v>109</v>
      </c>
      <c r="B141" s="85"/>
      <c r="C141" s="85"/>
      <c r="D141" s="85"/>
      <c r="E141" s="85"/>
      <c r="F141" s="85"/>
      <c r="G141" s="85"/>
      <c r="H141" s="74">
        <f>H139+H140</f>
        <v>4998.8942387555462</v>
      </c>
    </row>
    <row r="142" spans="1:12" s="52" customFormat="1" ht="13" customHeight="1" x14ac:dyDescent="0.3">
      <c r="A142" s="87" t="s">
        <v>110</v>
      </c>
      <c r="B142" s="87"/>
      <c r="C142" s="87"/>
      <c r="D142" s="87"/>
      <c r="E142" s="87"/>
      <c r="F142" s="87"/>
      <c r="G142" s="87"/>
      <c r="H142" s="75">
        <f>12*H141</f>
        <v>59986.730865066551</v>
      </c>
    </row>
    <row r="143" spans="1:12" s="71" customFormat="1" ht="15" customHeight="1" x14ac:dyDescent="0.3">
      <c r="A143" s="88" t="s">
        <v>111</v>
      </c>
      <c r="B143" s="88"/>
      <c r="C143" s="88"/>
      <c r="D143" s="88"/>
      <c r="E143" s="88"/>
      <c r="F143" s="88"/>
      <c r="G143" s="88"/>
      <c r="H143" s="88"/>
    </row>
    <row r="144" spans="1:12" s="71" customFormat="1" ht="121" customHeight="1" x14ac:dyDescent="0.3">
      <c r="A144" s="89" t="s">
        <v>112</v>
      </c>
      <c r="B144" s="89"/>
      <c r="C144" s="89"/>
      <c r="D144" s="89"/>
      <c r="E144" s="89"/>
      <c r="F144" s="89"/>
      <c r="G144" s="89"/>
      <c r="H144" s="89"/>
    </row>
    <row r="145" spans="1:8" x14ac:dyDescent="0.35">
      <c r="A145" s="27"/>
      <c r="B145" s="27"/>
      <c r="C145" s="27"/>
      <c r="D145" s="27"/>
      <c r="E145" s="27"/>
      <c r="F145" s="27"/>
      <c r="G145" s="27"/>
      <c r="H145" s="27"/>
    </row>
  </sheetData>
  <mergeCells count="142">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0:G60"/>
    <mergeCell ref="B61:G61"/>
    <mergeCell ref="A49:I49"/>
    <mergeCell ref="A50:J51"/>
    <mergeCell ref="A52:I52"/>
    <mergeCell ref="B53:H53"/>
    <mergeCell ref="B54:H54"/>
    <mergeCell ref="B55:G55"/>
    <mergeCell ref="A69:I69"/>
    <mergeCell ref="B70:H70"/>
    <mergeCell ref="B71:H71"/>
    <mergeCell ref="B72:H72"/>
    <mergeCell ref="B73:H73"/>
    <mergeCell ref="A74:H74"/>
    <mergeCell ref="B62:G62"/>
    <mergeCell ref="B63:H63"/>
    <mergeCell ref="B64:H64"/>
    <mergeCell ref="B65:H65"/>
    <mergeCell ref="A66:I66"/>
    <mergeCell ref="A67:J68"/>
    <mergeCell ref="B82:H82"/>
    <mergeCell ref="B83:H83"/>
    <mergeCell ref="B84:H84"/>
    <mergeCell ref="B85:H85"/>
    <mergeCell ref="A86:J87"/>
    <mergeCell ref="A88:J88"/>
    <mergeCell ref="A75:K76"/>
    <mergeCell ref="A77:J77"/>
    <mergeCell ref="B78:H78"/>
    <mergeCell ref="B79:H79"/>
    <mergeCell ref="B80:H80"/>
    <mergeCell ref="B81:H81"/>
    <mergeCell ref="B95:H95"/>
    <mergeCell ref="B96:H96"/>
    <mergeCell ref="B97:H97"/>
    <mergeCell ref="A98:K99"/>
    <mergeCell ref="A100:I100"/>
    <mergeCell ref="B101:H101"/>
    <mergeCell ref="A89:J89"/>
    <mergeCell ref="B90:H90"/>
    <mergeCell ref="B91:H91"/>
    <mergeCell ref="B92:H92"/>
    <mergeCell ref="B93:H93"/>
    <mergeCell ref="B94:H94"/>
    <mergeCell ref="B109:H109"/>
    <mergeCell ref="B110:H110"/>
    <mergeCell ref="B111:H111"/>
    <mergeCell ref="B112:H112"/>
    <mergeCell ref="A113:H113"/>
    <mergeCell ref="A114:J115"/>
    <mergeCell ref="B102:H102"/>
    <mergeCell ref="B103:H103"/>
    <mergeCell ref="A104:H104"/>
    <mergeCell ref="A105:J106"/>
    <mergeCell ref="A107:I107"/>
    <mergeCell ref="B108:H108"/>
    <mergeCell ref="B120:E120"/>
    <mergeCell ref="G120:H120"/>
    <mergeCell ref="B121:E121"/>
    <mergeCell ref="G121:H121"/>
    <mergeCell ref="B122:E122"/>
    <mergeCell ref="G122:H122"/>
    <mergeCell ref="A116:H116"/>
    <mergeCell ref="A117:J117"/>
    <mergeCell ref="B118:E118"/>
    <mergeCell ref="G118:H118"/>
    <mergeCell ref="B119:E119"/>
    <mergeCell ref="G119:H119"/>
    <mergeCell ref="B126:E126"/>
    <mergeCell ref="G126:H126"/>
    <mergeCell ref="A127:E127"/>
    <mergeCell ref="G127:H127"/>
    <mergeCell ref="A131:H131"/>
    <mergeCell ref="A132:I132"/>
    <mergeCell ref="B123:E123"/>
    <mergeCell ref="G123:H123"/>
    <mergeCell ref="B124:E124"/>
    <mergeCell ref="G124:H124"/>
    <mergeCell ref="B125:E125"/>
    <mergeCell ref="G125:H125"/>
    <mergeCell ref="A139:G139"/>
    <mergeCell ref="B140:G140"/>
    <mergeCell ref="A141:G141"/>
    <mergeCell ref="A142:G142"/>
    <mergeCell ref="A143:H143"/>
    <mergeCell ref="A144:H144"/>
    <mergeCell ref="B133:G133"/>
    <mergeCell ref="B134:G134"/>
    <mergeCell ref="B135:G135"/>
    <mergeCell ref="B136:G136"/>
    <mergeCell ref="B137:G137"/>
    <mergeCell ref="B138:G138"/>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EDF94-AA8B-425B-B8D3-473B5B3570C0}">
  <dimension ref="A1:IV145"/>
  <sheetViews>
    <sheetView topLeftCell="A112" workbookViewId="0">
      <selection activeCell="N132" sqref="N13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8.81640625" style="13" bestFit="1"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4"/>
    </row>
    <row r="2" spans="1:256" x14ac:dyDescent="0.35">
      <c r="A2" s="9"/>
      <c r="B2" s="9"/>
      <c r="C2" s="9"/>
      <c r="D2" s="9"/>
      <c r="E2" s="10"/>
      <c r="F2" s="10"/>
      <c r="G2" s="10"/>
      <c r="J2" s="175"/>
    </row>
    <row r="3" spans="1:256" x14ac:dyDescent="0.35">
      <c r="A3" s="176" t="s">
        <v>0</v>
      </c>
      <c r="B3" s="176"/>
      <c r="C3" s="176"/>
      <c r="D3" s="176"/>
      <c r="E3" s="176"/>
      <c r="F3" s="176"/>
      <c r="G3" s="176"/>
      <c r="H3" s="176"/>
      <c r="I3" s="176"/>
      <c r="J3" s="175"/>
    </row>
    <row r="4" spans="1:256" x14ac:dyDescent="0.35">
      <c r="A4" s="177" t="s">
        <v>116</v>
      </c>
      <c r="B4" s="177"/>
      <c r="C4" s="177"/>
      <c r="D4" s="177"/>
      <c r="E4" s="177"/>
      <c r="F4" s="177"/>
      <c r="G4" s="177"/>
      <c r="H4" s="177"/>
      <c r="I4" s="177"/>
      <c r="J4" s="175"/>
    </row>
    <row r="5" spans="1:256" x14ac:dyDescent="0.35">
      <c r="A5" s="178" t="s">
        <v>9</v>
      </c>
      <c r="B5" s="178"/>
      <c r="C5" s="178"/>
      <c r="D5" s="178"/>
      <c r="E5" s="178"/>
      <c r="F5" s="178"/>
      <c r="G5" s="178"/>
      <c r="H5" s="178"/>
      <c r="I5" s="178"/>
      <c r="J5" s="175"/>
    </row>
    <row r="6" spans="1:256" x14ac:dyDescent="0.35">
      <c r="A6" s="179" t="s">
        <v>130</v>
      </c>
      <c r="B6" s="179"/>
      <c r="C6" s="179"/>
      <c r="D6" s="179"/>
      <c r="E6" s="179"/>
      <c r="F6" s="179"/>
      <c r="G6" s="179"/>
      <c r="H6" s="179"/>
      <c r="I6" s="179"/>
      <c r="J6" s="175"/>
    </row>
    <row r="7" spans="1:256" x14ac:dyDescent="0.35">
      <c r="A7" s="16"/>
      <c r="B7" s="16"/>
      <c r="C7" s="16"/>
      <c r="D7" s="16"/>
      <c r="E7" s="16"/>
      <c r="F7" s="16"/>
      <c r="G7" s="16"/>
      <c r="H7" s="17"/>
      <c r="I7" s="18"/>
      <c r="J7" s="175"/>
    </row>
    <row r="8" spans="1:256" customFormat="1" ht="14.5" customHeight="1" x14ac:dyDescent="0.35">
      <c r="A8" s="180" t="s">
        <v>113</v>
      </c>
      <c r="B8" s="180"/>
      <c r="C8" s="180"/>
      <c r="D8" s="180"/>
      <c r="E8" s="180"/>
      <c r="F8" s="180"/>
      <c r="G8" s="180"/>
      <c r="H8" s="180"/>
      <c r="I8" s="180"/>
      <c r="J8" s="17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1" t="s">
        <v>81</v>
      </c>
      <c r="B9" s="181"/>
      <c r="C9" s="181"/>
      <c r="D9" s="181"/>
      <c r="E9" s="181"/>
      <c r="F9" s="181"/>
      <c r="G9" s="181"/>
      <c r="H9" s="181"/>
      <c r="I9" s="181"/>
      <c r="J9" s="17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7" t="s">
        <v>75</v>
      </c>
      <c r="B10" s="107"/>
      <c r="C10" s="107"/>
      <c r="D10" s="107"/>
      <c r="E10" s="107"/>
      <c r="F10" s="107"/>
      <c r="G10" s="107"/>
      <c r="H10" s="107"/>
      <c r="I10" s="107"/>
      <c r="J10" s="17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2"/>
      <c r="B11" s="182"/>
      <c r="C11" s="182"/>
      <c r="D11" s="182"/>
      <c r="E11" s="182"/>
      <c r="F11" s="182"/>
      <c r="G11" s="182"/>
      <c r="H11" s="182"/>
      <c r="I11" s="182"/>
      <c r="J11" s="17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3"/>
      <c r="B12" s="183"/>
      <c r="C12" s="183"/>
      <c r="D12" s="183"/>
      <c r="E12" s="183"/>
      <c r="F12" s="183"/>
      <c r="G12" s="183"/>
      <c r="H12" s="183"/>
      <c r="I12" s="183"/>
      <c r="J12" s="17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4" t="s">
        <v>69</v>
      </c>
      <c r="B13" s="184"/>
      <c r="C13" s="184"/>
      <c r="D13" s="184"/>
      <c r="E13" s="184"/>
      <c r="F13" s="184"/>
      <c r="G13" s="184"/>
      <c r="H13" s="184"/>
      <c r="I13" s="184"/>
      <c r="J13" s="175"/>
    </row>
    <row r="14" spans="1:256" customFormat="1" ht="14.5" customHeight="1" x14ac:dyDescent="0.35">
      <c r="A14" s="20" t="s">
        <v>14</v>
      </c>
      <c r="B14" s="159" t="s">
        <v>70</v>
      </c>
      <c r="C14" s="160"/>
      <c r="D14" s="160"/>
      <c r="E14" s="160"/>
      <c r="F14" s="161"/>
      <c r="G14" s="162" t="s">
        <v>71</v>
      </c>
      <c r="H14" s="163"/>
      <c r="I14" s="164"/>
      <c r="J14" s="175"/>
    </row>
    <row r="15" spans="1:256" customFormat="1" x14ac:dyDescent="0.35">
      <c r="A15" s="20" t="s">
        <v>15</v>
      </c>
      <c r="B15" s="165" t="s">
        <v>72</v>
      </c>
      <c r="C15" s="166"/>
      <c r="D15" s="166"/>
      <c r="E15" s="166"/>
      <c r="F15" s="167"/>
      <c r="G15" s="168" t="s">
        <v>122</v>
      </c>
      <c r="H15" s="169"/>
      <c r="I15" s="170"/>
      <c r="J15" s="175"/>
    </row>
    <row r="16" spans="1:256" customFormat="1" ht="14.5" customHeight="1" x14ac:dyDescent="0.35">
      <c r="A16" s="20" t="s">
        <v>29</v>
      </c>
      <c r="B16" s="159" t="s">
        <v>73</v>
      </c>
      <c r="C16" s="160"/>
      <c r="D16" s="160"/>
      <c r="E16" s="160"/>
      <c r="F16" s="161"/>
      <c r="G16" s="171">
        <v>24</v>
      </c>
      <c r="H16" s="172"/>
      <c r="I16" s="173"/>
      <c r="J16" s="175"/>
    </row>
    <row r="17" spans="1:256" customFormat="1" ht="15" customHeight="1" x14ac:dyDescent="0.35">
      <c r="A17" s="20" t="s">
        <v>32</v>
      </c>
      <c r="B17" s="153" t="s">
        <v>74</v>
      </c>
      <c r="C17" s="153"/>
      <c r="D17" s="153"/>
      <c r="E17" s="153"/>
      <c r="F17" s="153"/>
      <c r="G17" s="154" t="s">
        <v>121</v>
      </c>
      <c r="H17" s="155"/>
      <c r="I17" s="156"/>
      <c r="J17" s="175"/>
    </row>
    <row r="18" spans="1:256" x14ac:dyDescent="0.35">
      <c r="A18" s="157"/>
      <c r="B18" s="157"/>
      <c r="C18" s="157"/>
      <c r="D18" s="157"/>
      <c r="E18" s="157"/>
      <c r="F18" s="157"/>
      <c r="G18" s="157"/>
      <c r="H18" s="157"/>
      <c r="I18" s="157"/>
      <c r="J18" s="158"/>
    </row>
    <row r="19" spans="1:256" x14ac:dyDescent="0.35">
      <c r="A19" s="157"/>
      <c r="B19" s="157"/>
      <c r="C19" s="157"/>
      <c r="D19" s="157"/>
      <c r="E19" s="157"/>
      <c r="F19" s="157"/>
      <c r="G19" s="157"/>
      <c r="H19" s="157"/>
      <c r="I19" s="157"/>
      <c r="J19" s="158"/>
    </row>
    <row r="20" spans="1:256" x14ac:dyDescent="0.35">
      <c r="A20" s="107" t="s">
        <v>10</v>
      </c>
      <c r="B20" s="107"/>
      <c r="C20" s="107"/>
      <c r="D20" s="107"/>
      <c r="E20" s="107"/>
      <c r="F20" s="107"/>
      <c r="G20" s="107"/>
      <c r="H20" s="107"/>
      <c r="I20" s="107"/>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6" t="s">
        <v>11</v>
      </c>
      <c r="C21" s="106"/>
      <c r="D21" s="106"/>
      <c r="E21" s="106"/>
      <c r="F21" s="106"/>
      <c r="G21" s="106"/>
      <c r="H21" s="3" t="s">
        <v>12</v>
      </c>
      <c r="I21" s="3" t="s">
        <v>13</v>
      </c>
      <c r="J21" s="21"/>
      <c r="K21" s="13"/>
      <c r="N21" s="13"/>
      <c r="O21" s="13"/>
      <c r="P21" s="13"/>
    </row>
    <row r="22" spans="1:256" x14ac:dyDescent="0.35">
      <c r="A22" s="5" t="s">
        <v>14</v>
      </c>
      <c r="B22" s="99" t="s">
        <v>129</v>
      </c>
      <c r="C22" s="99"/>
      <c r="D22" s="99"/>
      <c r="E22" s="99"/>
      <c r="F22" s="99"/>
      <c r="G22" s="99"/>
      <c r="H22" s="99"/>
      <c r="I22" s="28">
        <v>1421.3</v>
      </c>
      <c r="J22" s="84" t="s">
        <v>128</v>
      </c>
      <c r="K22" s="79"/>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1" t="s">
        <v>76</v>
      </c>
      <c r="C23" s="111"/>
      <c r="D23" s="111"/>
      <c r="E23" s="111"/>
      <c r="F23" s="111"/>
      <c r="G23" s="111"/>
      <c r="H23" s="43">
        <v>0.3</v>
      </c>
      <c r="I23" s="32">
        <f>ROUND(H23*I22,2)</f>
        <v>426.39</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6" t="s">
        <v>1</v>
      </c>
      <c r="B24" s="106"/>
      <c r="C24" s="106"/>
      <c r="D24" s="106"/>
      <c r="E24" s="106"/>
      <c r="F24" s="106"/>
      <c r="G24" s="106"/>
      <c r="H24" s="106"/>
      <c r="I24" s="33">
        <f>SUM(I22:I23)</f>
        <v>1847.69</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8" t="s">
        <v>16</v>
      </c>
      <c r="B25" s="148"/>
      <c r="C25" s="148"/>
      <c r="D25" s="148"/>
      <c r="E25" s="148"/>
      <c r="F25" s="148"/>
      <c r="G25" s="148"/>
      <c r="H25" s="148"/>
      <c r="I25" s="14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9"/>
      <c r="B26" s="149"/>
      <c r="C26" s="149"/>
      <c r="D26" s="149"/>
      <c r="E26" s="149"/>
      <c r="F26" s="149"/>
      <c r="G26" s="149"/>
      <c r="H26" s="149"/>
      <c r="I26" s="149"/>
      <c r="J26" s="15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1"/>
      <c r="B27" s="151"/>
      <c r="C27" s="151"/>
      <c r="D27" s="151"/>
      <c r="E27" s="151"/>
      <c r="F27" s="151"/>
      <c r="G27" s="151"/>
      <c r="H27" s="151"/>
      <c r="I27" s="151"/>
      <c r="J27" s="15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1" t="s">
        <v>17</v>
      </c>
      <c r="B28" s="121"/>
      <c r="C28" s="121"/>
      <c r="D28" s="121"/>
      <c r="E28" s="121"/>
      <c r="F28" s="121"/>
      <c r="G28" s="121"/>
      <c r="H28" s="121"/>
      <c r="I28" s="121"/>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10" t="s">
        <v>18</v>
      </c>
      <c r="B29" s="110"/>
      <c r="C29" s="110"/>
      <c r="D29" s="110"/>
      <c r="E29" s="110"/>
      <c r="F29" s="110"/>
      <c r="G29" s="110"/>
      <c r="H29" s="110"/>
      <c r="I29" s="11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1" t="s">
        <v>20</v>
      </c>
      <c r="C30" s="121"/>
      <c r="D30" s="121"/>
      <c r="E30" s="121"/>
      <c r="F30" s="121"/>
      <c r="G30" s="121"/>
      <c r="H30" s="121"/>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8" t="s">
        <v>114</v>
      </c>
      <c r="C31" s="139"/>
      <c r="D31" s="139"/>
      <c r="E31" s="139"/>
      <c r="F31" s="139"/>
      <c r="G31" s="140"/>
      <c r="H31" s="23">
        <v>8.3299999999999999E-2</v>
      </c>
      <c r="I31" s="34">
        <f>I24*H31</f>
        <v>153.912577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1" t="s">
        <v>115</v>
      </c>
      <c r="C32" s="142"/>
      <c r="D32" s="142"/>
      <c r="E32" s="142"/>
      <c r="F32" s="142"/>
      <c r="G32" s="143"/>
      <c r="H32" s="23">
        <v>0.121</v>
      </c>
      <c r="I32" s="34">
        <f>I24*H32</f>
        <v>223.57049000000001</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1" t="s">
        <v>1</v>
      </c>
      <c r="B33" s="102"/>
      <c r="C33" s="102"/>
      <c r="D33" s="102"/>
      <c r="E33" s="102"/>
      <c r="F33" s="102"/>
      <c r="G33" s="103"/>
      <c r="H33" s="65">
        <f>SUM(H31:H32)</f>
        <v>0.20429999999999998</v>
      </c>
      <c r="I33" s="33">
        <f>SUM(I31+I32)</f>
        <v>377.48306700000001</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4"/>
      <c r="B35" s="144"/>
      <c r="C35" s="144"/>
      <c r="D35" s="144"/>
      <c r="E35" s="144"/>
      <c r="F35" s="144"/>
      <c r="G35" s="144"/>
      <c r="H35" s="144"/>
      <c r="I35" s="144"/>
      <c r="J35" s="145"/>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6"/>
      <c r="B36" s="146"/>
      <c r="C36" s="146"/>
      <c r="D36" s="146"/>
      <c r="E36" s="146"/>
      <c r="F36" s="146"/>
      <c r="G36" s="146"/>
      <c r="H36" s="146"/>
      <c r="I36" s="146"/>
      <c r="J36" s="147"/>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7" t="s">
        <v>78</v>
      </c>
      <c r="B37" s="107"/>
      <c r="C37" s="107"/>
      <c r="D37" s="107"/>
      <c r="E37" s="107"/>
      <c r="F37" s="107"/>
      <c r="G37" s="107"/>
      <c r="H37" s="107"/>
      <c r="I37" s="107"/>
      <c r="J37" s="15"/>
    </row>
    <row r="38" spans="1:256" ht="30" customHeight="1" x14ac:dyDescent="0.35">
      <c r="A38" s="6" t="s">
        <v>23</v>
      </c>
      <c r="B38" s="106" t="s">
        <v>24</v>
      </c>
      <c r="C38" s="106"/>
      <c r="D38" s="106"/>
      <c r="E38" s="106"/>
      <c r="F38" s="106"/>
      <c r="G38" s="106"/>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9" t="s">
        <v>27</v>
      </c>
      <c r="C39" s="99"/>
      <c r="D39" s="99"/>
      <c r="E39" s="99"/>
      <c r="F39" s="99"/>
      <c r="G39" s="99"/>
      <c r="H39" s="23">
        <v>0.2</v>
      </c>
      <c r="I39" s="32">
        <f>(I24+I33)*H39</f>
        <v>445.03461340000007</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9" t="s">
        <v>28</v>
      </c>
      <c r="C40" s="99"/>
      <c r="D40" s="99"/>
      <c r="E40" s="99"/>
      <c r="F40" s="99"/>
      <c r="G40" s="99"/>
      <c r="H40" s="23">
        <v>2.5000000000000001E-2</v>
      </c>
      <c r="I40" s="32">
        <f>(I24+I33)*H40</f>
        <v>55.629326675000009</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7" t="s">
        <v>77</v>
      </c>
      <c r="C41" s="137"/>
      <c r="D41" s="5" t="s">
        <v>30</v>
      </c>
      <c r="E41" s="29">
        <v>0.03</v>
      </c>
      <c r="F41" s="5" t="s">
        <v>31</v>
      </c>
      <c r="G41" s="30">
        <v>1</v>
      </c>
      <c r="H41" s="23">
        <f>ROUND((E41*G41),6)</f>
        <v>0.03</v>
      </c>
      <c r="I41" s="32">
        <f>(I24+I33)*H41</f>
        <v>66.755192010000002</v>
      </c>
      <c r="J41" s="40" t="s">
        <v>123</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9" t="s">
        <v>33</v>
      </c>
      <c r="C42" s="99"/>
      <c r="D42" s="99"/>
      <c r="E42" s="99"/>
      <c r="F42" s="99"/>
      <c r="G42" s="99"/>
      <c r="H42" s="23">
        <v>1.4999999999999999E-2</v>
      </c>
      <c r="I42" s="32">
        <f>(I24+I33)*H42</f>
        <v>33.377596005000001</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9" t="s">
        <v>34</v>
      </c>
      <c r="C43" s="99"/>
      <c r="D43" s="99"/>
      <c r="E43" s="99"/>
      <c r="F43" s="99"/>
      <c r="G43" s="99"/>
      <c r="H43" s="23">
        <v>0.01</v>
      </c>
      <c r="I43" s="32">
        <f>(I24+I33)*H43</f>
        <v>22.251730670000001</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9" t="s">
        <v>2</v>
      </c>
      <c r="C44" s="99"/>
      <c r="D44" s="99"/>
      <c r="E44" s="99"/>
      <c r="F44" s="99"/>
      <c r="G44" s="99"/>
      <c r="H44" s="23">
        <v>6.0000000000000001E-3</v>
      </c>
      <c r="I44" s="32">
        <f>(I24+I33)*H44</f>
        <v>13.351038402000002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9" t="s">
        <v>3</v>
      </c>
      <c r="C45" s="99"/>
      <c r="D45" s="99"/>
      <c r="E45" s="99"/>
      <c r="F45" s="99"/>
      <c r="G45" s="99"/>
      <c r="H45" s="23">
        <v>2E-3</v>
      </c>
      <c r="I45" s="32">
        <f>(I24+I33)*H45</f>
        <v>4.4503461340000001</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4"/>
      <c r="B46" s="135"/>
      <c r="C46" s="135"/>
      <c r="D46" s="135"/>
      <c r="E46" s="135"/>
      <c r="F46" s="135"/>
      <c r="G46" s="136"/>
      <c r="H46" s="48">
        <f>SUM(H39:H45)</f>
        <v>0.28800000000000003</v>
      </c>
      <c r="I46" s="28">
        <f>SUM(I39:I45)</f>
        <v>640.84984329600013</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9" t="s">
        <v>4</v>
      </c>
      <c r="C47" s="99"/>
      <c r="D47" s="99"/>
      <c r="E47" s="99"/>
      <c r="F47" s="99"/>
      <c r="G47" s="99"/>
      <c r="H47" s="23">
        <v>0.08</v>
      </c>
      <c r="I47" s="32">
        <f>(I24+I33)*H47</f>
        <v>178.01384536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10" t="s">
        <v>1</v>
      </c>
      <c r="B48" s="110"/>
      <c r="C48" s="110"/>
      <c r="D48" s="110"/>
      <c r="E48" s="110"/>
      <c r="F48" s="110"/>
      <c r="G48" s="110"/>
      <c r="H48" s="54">
        <f>H46+H47</f>
        <v>0.36800000000000005</v>
      </c>
      <c r="I48" s="33">
        <f>I46+I47</f>
        <v>818.86368865600014</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0"/>
      <c r="B50" s="130"/>
      <c r="C50" s="130"/>
      <c r="D50" s="130"/>
      <c r="E50" s="130"/>
      <c r="F50" s="130"/>
      <c r="G50" s="130"/>
      <c r="H50" s="130"/>
      <c r="I50" s="130"/>
      <c r="J50" s="131"/>
    </row>
    <row r="51" spans="1:256" s="2" customFormat="1" ht="15.5" x14ac:dyDescent="0.35">
      <c r="A51" s="132"/>
      <c r="B51" s="132"/>
      <c r="C51" s="132"/>
      <c r="D51" s="132"/>
      <c r="E51" s="132"/>
      <c r="F51" s="132"/>
      <c r="G51" s="132"/>
      <c r="H51" s="132"/>
      <c r="I51" s="132"/>
      <c r="J51" s="133"/>
    </row>
    <row r="52" spans="1:256" ht="18.649999999999999" customHeight="1" x14ac:dyDescent="0.35">
      <c r="A52" s="121" t="s">
        <v>38</v>
      </c>
      <c r="B52" s="121"/>
      <c r="C52" s="121"/>
      <c r="D52" s="121"/>
      <c r="E52" s="121"/>
      <c r="F52" s="121"/>
      <c r="G52" s="121"/>
      <c r="H52" s="121"/>
      <c r="I52" s="121"/>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6" t="s">
        <v>40</v>
      </c>
      <c r="C53" s="106"/>
      <c r="D53" s="106"/>
      <c r="E53" s="106"/>
      <c r="F53" s="106"/>
      <c r="G53" s="106"/>
      <c r="H53" s="106"/>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9" t="s">
        <v>118</v>
      </c>
      <c r="C54" s="99"/>
      <c r="D54" s="99"/>
      <c r="E54" s="99"/>
      <c r="F54" s="99"/>
      <c r="G54" s="99"/>
      <c r="H54" s="99"/>
      <c r="I54" s="24">
        <v>0</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2" t="s">
        <v>41</v>
      </c>
      <c r="C55" s="122"/>
      <c r="D55" s="122"/>
      <c r="E55" s="122"/>
      <c r="F55" s="122"/>
      <c r="G55" s="122"/>
      <c r="H55" s="38">
        <v>0</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2" t="s">
        <v>42</v>
      </c>
      <c r="C56" s="122"/>
      <c r="D56" s="122"/>
      <c r="E56" s="122"/>
      <c r="F56" s="122"/>
      <c r="G56" s="122"/>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2" t="s">
        <v>43</v>
      </c>
      <c r="C57" s="122"/>
      <c r="D57" s="122"/>
      <c r="E57" s="122"/>
      <c r="F57" s="122"/>
      <c r="G57" s="122"/>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8" t="s">
        <v>82</v>
      </c>
      <c r="C58" s="128"/>
      <c r="D58" s="128"/>
      <c r="E58" s="128"/>
      <c r="F58" s="128"/>
      <c r="G58" s="128"/>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9" t="s">
        <v>117</v>
      </c>
      <c r="C59" s="99"/>
      <c r="D59" s="99"/>
      <c r="E59" s="99"/>
      <c r="F59" s="99"/>
      <c r="G59" s="99"/>
      <c r="H59" s="99"/>
      <c r="I59" s="32">
        <f>H60*H61</f>
        <v>550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2" t="s">
        <v>124</v>
      </c>
      <c r="C60" s="122"/>
      <c r="D60" s="122"/>
      <c r="E60" s="122"/>
      <c r="F60" s="122"/>
      <c r="G60" s="122"/>
      <c r="H60" s="38">
        <v>25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2" t="s">
        <v>44</v>
      </c>
      <c r="C61" s="122"/>
      <c r="D61" s="122"/>
      <c r="E61" s="122"/>
      <c r="F61" s="122"/>
      <c r="G61" s="122"/>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2" t="s">
        <v>45</v>
      </c>
      <c r="C62" s="122"/>
      <c r="D62" s="122"/>
      <c r="E62" s="122"/>
      <c r="F62" s="122"/>
      <c r="G62" s="122"/>
      <c r="H62" s="76">
        <v>0.2</v>
      </c>
      <c r="I62" s="24">
        <f>I59*H62</f>
        <v>110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9" t="s">
        <v>125</v>
      </c>
      <c r="C63" s="99"/>
      <c r="D63" s="99"/>
      <c r="E63" s="99"/>
      <c r="F63" s="99"/>
      <c r="G63" s="99"/>
      <c r="H63" s="99"/>
      <c r="I63" s="24">
        <v>19.25</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4" t="s">
        <v>32</v>
      </c>
      <c r="B64" s="99" t="s">
        <v>126</v>
      </c>
      <c r="C64" s="99"/>
      <c r="D64" s="99"/>
      <c r="E64" s="99"/>
      <c r="F64" s="99"/>
      <c r="G64" s="99"/>
      <c r="H64" s="99"/>
      <c r="I64" s="24">
        <v>40</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15.75" customHeight="1" x14ac:dyDescent="0.35">
      <c r="A65" s="12"/>
      <c r="B65" s="110" t="s">
        <v>1</v>
      </c>
      <c r="C65" s="110"/>
      <c r="D65" s="110"/>
      <c r="E65" s="110"/>
      <c r="F65" s="110"/>
      <c r="G65" s="110"/>
      <c r="H65" s="110"/>
      <c r="I65" s="8">
        <f>I54+I59-I62+I63+I64</f>
        <v>499.25</v>
      </c>
      <c r="J65" s="11"/>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28" customHeight="1" x14ac:dyDescent="0.35">
      <c r="A66" s="123" t="s">
        <v>46</v>
      </c>
      <c r="B66" s="123"/>
      <c r="C66" s="123"/>
      <c r="D66" s="123"/>
      <c r="E66" s="123"/>
      <c r="F66" s="123"/>
      <c r="G66" s="123"/>
      <c r="H66" s="123"/>
      <c r="I66" s="123"/>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5" customHeight="1" x14ac:dyDescent="0.35">
      <c r="A67" s="124"/>
      <c r="B67" s="124"/>
      <c r="C67" s="124"/>
      <c r="D67" s="124"/>
      <c r="E67" s="124"/>
      <c r="F67" s="124"/>
      <c r="G67" s="124"/>
      <c r="H67" s="124"/>
      <c r="I67" s="124"/>
      <c r="J67" s="125"/>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6" customHeight="1" x14ac:dyDescent="0.35">
      <c r="A68" s="126"/>
      <c r="B68" s="126"/>
      <c r="C68" s="126"/>
      <c r="D68" s="126"/>
      <c r="E68" s="126"/>
      <c r="F68" s="126"/>
      <c r="G68" s="126"/>
      <c r="H68" s="126"/>
      <c r="I68" s="126"/>
      <c r="J68" s="127"/>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8.5" customHeight="1" x14ac:dyDescent="0.35">
      <c r="A69" s="107" t="s">
        <v>80</v>
      </c>
      <c r="B69" s="107"/>
      <c r="C69" s="107"/>
      <c r="D69" s="107"/>
      <c r="E69" s="107"/>
      <c r="F69" s="107"/>
      <c r="G69" s="107"/>
      <c r="H69" s="107"/>
      <c r="I69" s="107"/>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3">
        <v>2</v>
      </c>
      <c r="B70" s="106" t="s">
        <v>47</v>
      </c>
      <c r="C70" s="106"/>
      <c r="D70" s="106"/>
      <c r="E70" s="106"/>
      <c r="F70" s="106"/>
      <c r="G70" s="106"/>
      <c r="H70" s="106"/>
      <c r="I70" s="3" t="s">
        <v>21</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19</v>
      </c>
      <c r="B71" s="99" t="s">
        <v>48</v>
      </c>
      <c r="C71" s="99"/>
      <c r="D71" s="99"/>
      <c r="E71" s="99"/>
      <c r="F71" s="99"/>
      <c r="G71" s="99"/>
      <c r="H71" s="99"/>
      <c r="I71" s="34">
        <f>I33</f>
        <v>377.48306700000001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23</v>
      </c>
      <c r="B72" s="99" t="s">
        <v>24</v>
      </c>
      <c r="C72" s="99"/>
      <c r="D72" s="99"/>
      <c r="E72" s="99"/>
      <c r="F72" s="99"/>
      <c r="G72" s="99"/>
      <c r="H72" s="99"/>
      <c r="I72" s="34">
        <f>I48</f>
        <v>818.86368865600014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39</v>
      </c>
      <c r="B73" s="99" t="s">
        <v>40</v>
      </c>
      <c r="C73" s="99"/>
      <c r="D73" s="99"/>
      <c r="E73" s="99"/>
      <c r="F73" s="99"/>
      <c r="G73" s="99"/>
      <c r="H73" s="99"/>
      <c r="I73" s="34">
        <f>I65</f>
        <v>499.25</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106" t="s">
        <v>1</v>
      </c>
      <c r="B74" s="106"/>
      <c r="C74" s="106"/>
      <c r="D74" s="106"/>
      <c r="E74" s="106"/>
      <c r="F74" s="106"/>
      <c r="G74" s="106"/>
      <c r="H74" s="106"/>
      <c r="I74" s="39">
        <f>SUM(I71+I72+I73)</f>
        <v>1695.5967556560001</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5" customHeight="1" x14ac:dyDescent="0.35">
      <c r="A75" s="119"/>
      <c r="B75" s="119"/>
      <c r="C75" s="119"/>
      <c r="D75" s="119"/>
      <c r="E75" s="119"/>
      <c r="F75" s="119"/>
      <c r="G75" s="119"/>
      <c r="H75" s="119"/>
      <c r="I75" s="119"/>
      <c r="J75" s="119"/>
      <c r="K75" s="12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ht="16" customHeight="1" x14ac:dyDescent="0.35">
      <c r="A76" s="119"/>
      <c r="B76" s="119"/>
      <c r="C76" s="119"/>
      <c r="D76" s="119"/>
      <c r="E76" s="119"/>
      <c r="F76" s="119"/>
      <c r="G76" s="119"/>
      <c r="H76" s="119"/>
      <c r="I76" s="119"/>
      <c r="J76" s="119"/>
      <c r="K76" s="12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s="13" customFormat="1" x14ac:dyDescent="0.35">
      <c r="A77" s="121" t="s">
        <v>49</v>
      </c>
      <c r="B77" s="121"/>
      <c r="C77" s="121"/>
      <c r="D77" s="121"/>
      <c r="E77" s="121"/>
      <c r="F77" s="121"/>
      <c r="G77" s="121"/>
      <c r="H77" s="121"/>
      <c r="I77" s="121"/>
      <c r="J77" s="121"/>
      <c r="K77" s="15"/>
    </row>
    <row r="78" spans="1:256" x14ac:dyDescent="0.35">
      <c r="A78" s="6">
        <v>3</v>
      </c>
      <c r="B78" s="110" t="s">
        <v>50</v>
      </c>
      <c r="C78" s="110"/>
      <c r="D78" s="110"/>
      <c r="E78" s="110"/>
      <c r="F78" s="110"/>
      <c r="G78" s="110"/>
      <c r="H78" s="110"/>
      <c r="I78" s="6" t="s">
        <v>86</v>
      </c>
      <c r="J78" s="6" t="s">
        <v>51</v>
      </c>
      <c r="K78" s="78"/>
      <c r="L78" s="47"/>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14</v>
      </c>
      <c r="B79" s="99" t="s">
        <v>93</v>
      </c>
      <c r="C79" s="99"/>
      <c r="D79" s="99"/>
      <c r="E79" s="99"/>
      <c r="F79" s="99"/>
      <c r="G79" s="99"/>
      <c r="H79" s="99"/>
      <c r="I79" s="26">
        <f>(1/12*0.05*100%)</f>
        <v>4.1666666666666666E-3</v>
      </c>
      <c r="J79" s="32">
        <f>I24*I79</f>
        <v>7.6987083333333333</v>
      </c>
      <c r="K79" s="79"/>
      <c r="L79" s="49"/>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x14ac:dyDescent="0.35">
      <c r="A80" s="4" t="s">
        <v>15</v>
      </c>
      <c r="B80" s="112" t="s">
        <v>83</v>
      </c>
      <c r="C80" s="113"/>
      <c r="D80" s="113"/>
      <c r="E80" s="113"/>
      <c r="F80" s="113"/>
      <c r="G80" s="113"/>
      <c r="H80" s="114"/>
      <c r="I80" s="50">
        <f>(8%*0.42%)</f>
        <v>3.3599999999999998E-4</v>
      </c>
      <c r="J80" s="32">
        <f>I24*I80</f>
        <v>0.62082384000000002</v>
      </c>
      <c r="K80" s="80"/>
      <c r="L80" s="47"/>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s="52" customFormat="1" ht="28" customHeight="1" x14ac:dyDescent="0.3">
      <c r="A81" s="64" t="s">
        <v>29</v>
      </c>
      <c r="B81" s="90" t="s">
        <v>84</v>
      </c>
      <c r="C81" s="90"/>
      <c r="D81" s="90"/>
      <c r="E81" s="90"/>
      <c r="F81" s="90"/>
      <c r="G81" s="90"/>
      <c r="H81" s="90"/>
      <c r="I81" s="53">
        <f>(((1+2/12+(1/3*1/12))*(0.08*0.4*0.9*100%)))</f>
        <v>3.44E-2</v>
      </c>
      <c r="J81" s="32">
        <f>I24*I81</f>
        <v>63.560535999999999</v>
      </c>
      <c r="K81" s="81"/>
      <c r="L81" s="55"/>
    </row>
    <row r="82" spans="1:256" ht="31.75" customHeight="1" x14ac:dyDescent="0.35">
      <c r="A82" s="4" t="s">
        <v>32</v>
      </c>
      <c r="B82" s="99" t="s">
        <v>87</v>
      </c>
      <c r="C82" s="99"/>
      <c r="D82" s="99"/>
      <c r="E82" s="99"/>
      <c r="F82" s="99"/>
      <c r="G82" s="99"/>
      <c r="H82" s="99"/>
      <c r="I82" s="57">
        <f>(7/30)/12*100%</f>
        <v>1.9444444444444445E-2</v>
      </c>
      <c r="J82" s="32">
        <f>I24*I82</f>
        <v>35.927305555555556</v>
      </c>
      <c r="K82" s="45"/>
      <c r="L82" s="4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15.75" customHeight="1" x14ac:dyDescent="0.35">
      <c r="A83" s="4" t="s">
        <v>8</v>
      </c>
      <c r="B83" s="100" t="s">
        <v>85</v>
      </c>
      <c r="C83" s="100"/>
      <c r="D83" s="100"/>
      <c r="E83" s="100"/>
      <c r="F83" s="100"/>
      <c r="G83" s="100"/>
      <c r="H83" s="100"/>
      <c r="I83" s="23">
        <f>36.8%*1.94%</f>
        <v>7.1392000000000001E-3</v>
      </c>
      <c r="J83" s="32">
        <f>I24*I83</f>
        <v>13.191028448000001</v>
      </c>
      <c r="K83" s="45"/>
      <c r="L83" s="58"/>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30.5" customHeight="1" x14ac:dyDescent="0.35">
      <c r="A84" s="4" t="s">
        <v>35</v>
      </c>
      <c r="B84" s="112" t="s">
        <v>94</v>
      </c>
      <c r="C84" s="113"/>
      <c r="D84" s="113"/>
      <c r="E84" s="113"/>
      <c r="F84" s="113"/>
      <c r="G84" s="113"/>
      <c r="H84" s="114"/>
      <c r="I84" s="56">
        <f>0.08*0.0194*0.4*100%</f>
        <v>6.2080000000000002E-4</v>
      </c>
      <c r="J84" s="32">
        <f>I24*I84</f>
        <v>1.147045952</v>
      </c>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75" customHeight="1" x14ac:dyDescent="0.35">
      <c r="A85" s="63"/>
      <c r="B85" s="101" t="s">
        <v>97</v>
      </c>
      <c r="C85" s="102"/>
      <c r="D85" s="102"/>
      <c r="E85" s="102"/>
      <c r="F85" s="102"/>
      <c r="G85" s="102"/>
      <c r="H85" s="103"/>
      <c r="I85" s="54">
        <f>SUM(I79:I84)</f>
        <v>6.6107111111111116E-2</v>
      </c>
      <c r="J85" s="33">
        <f>SUM(J79:J84)</f>
        <v>122.14544812888887</v>
      </c>
      <c r="K85" s="45"/>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6" customHeight="1" x14ac:dyDescent="0.35">
      <c r="A86" s="115"/>
      <c r="B86" s="115"/>
      <c r="C86" s="115"/>
      <c r="D86" s="115"/>
      <c r="E86" s="115"/>
      <c r="F86" s="115"/>
      <c r="G86" s="115"/>
      <c r="H86" s="115"/>
      <c r="I86" s="115"/>
      <c r="J86" s="116"/>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5" customHeight="1" x14ac:dyDescent="0.35">
      <c r="A87" s="117"/>
      <c r="B87" s="117"/>
      <c r="C87" s="117"/>
      <c r="D87" s="117"/>
      <c r="E87" s="117"/>
      <c r="F87" s="117"/>
      <c r="G87" s="117"/>
      <c r="H87" s="117"/>
      <c r="I87" s="117"/>
      <c r="J87" s="118"/>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8.5" customHeight="1" x14ac:dyDescent="0.35">
      <c r="A88" s="107" t="s">
        <v>52</v>
      </c>
      <c r="B88" s="107"/>
      <c r="C88" s="107"/>
      <c r="D88" s="107"/>
      <c r="E88" s="107"/>
      <c r="F88" s="107"/>
      <c r="G88" s="107"/>
      <c r="H88" s="107"/>
      <c r="I88" s="107"/>
      <c r="J88" s="107"/>
      <c r="K88" s="11"/>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s="46" customFormat="1" ht="19" customHeight="1" x14ac:dyDescent="0.35">
      <c r="A89" s="107" t="s">
        <v>53</v>
      </c>
      <c r="B89" s="107"/>
      <c r="C89" s="107"/>
      <c r="D89" s="107"/>
      <c r="E89" s="107"/>
      <c r="F89" s="107"/>
      <c r="G89" s="107"/>
      <c r="H89" s="107"/>
      <c r="I89" s="107"/>
      <c r="J89" s="107"/>
      <c r="K89" s="82"/>
    </row>
    <row r="90" spans="1:256" ht="15.75" customHeight="1" x14ac:dyDescent="0.35">
      <c r="A90" s="7" t="s">
        <v>54</v>
      </c>
      <c r="B90" s="110" t="s">
        <v>55</v>
      </c>
      <c r="C90" s="110"/>
      <c r="D90" s="110"/>
      <c r="E90" s="110"/>
      <c r="F90" s="110"/>
      <c r="G90" s="110"/>
      <c r="H90" s="110"/>
      <c r="I90" s="6" t="s">
        <v>88</v>
      </c>
      <c r="J90" s="7" t="s">
        <v>21</v>
      </c>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6.5" customHeight="1" x14ac:dyDescent="0.35">
      <c r="A91" s="4" t="s">
        <v>14</v>
      </c>
      <c r="B91" s="111" t="s">
        <v>92</v>
      </c>
      <c r="C91" s="111"/>
      <c r="D91" s="111"/>
      <c r="E91" s="111"/>
      <c r="F91" s="111"/>
      <c r="G91" s="111"/>
      <c r="H91" s="111"/>
      <c r="I91" s="57">
        <f>1/12</f>
        <v>8.3333333333333329E-2</v>
      </c>
      <c r="J91" s="32">
        <f>I24*I91</f>
        <v>153.97416666666666</v>
      </c>
      <c r="K91" s="45"/>
      <c r="L91" s="10"/>
      <c r="M91" s="10"/>
      <c r="N91" s="44"/>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5.75" customHeight="1" x14ac:dyDescent="0.35">
      <c r="A92" s="4" t="s">
        <v>15</v>
      </c>
      <c r="B92" s="99" t="s">
        <v>91</v>
      </c>
      <c r="C92" s="99"/>
      <c r="D92" s="99"/>
      <c r="E92" s="99"/>
      <c r="F92" s="99"/>
      <c r="G92" s="99"/>
      <c r="H92" s="99"/>
      <c r="I92" s="57">
        <f>(5/30/12)*100%</f>
        <v>1.3888888888888888E-2</v>
      </c>
      <c r="J92" s="32">
        <f>I24*I92</f>
        <v>25.66236111111111</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8.5" customHeight="1" x14ac:dyDescent="0.35">
      <c r="A93" s="4" t="s">
        <v>29</v>
      </c>
      <c r="B93" s="99" t="s">
        <v>90</v>
      </c>
      <c r="C93" s="99"/>
      <c r="D93" s="99"/>
      <c r="E93" s="99"/>
      <c r="F93" s="99"/>
      <c r="G93" s="99"/>
      <c r="H93" s="99"/>
      <c r="I93" s="57">
        <f>(5/30/12)*0.015*100%</f>
        <v>2.0833333333333332E-4</v>
      </c>
      <c r="J93" s="32">
        <f>I24*I93</f>
        <v>0.38493541666666664</v>
      </c>
      <c r="K93" s="11"/>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x14ac:dyDescent="0.35">
      <c r="A94" s="4" t="s">
        <v>32</v>
      </c>
      <c r="B94" s="99" t="s">
        <v>96</v>
      </c>
      <c r="C94" s="99"/>
      <c r="D94" s="99"/>
      <c r="E94" s="99"/>
      <c r="F94" s="99"/>
      <c r="G94" s="99"/>
      <c r="H94" s="99"/>
      <c r="I94" s="60">
        <f>(1/12)*0.0178*100%/2</f>
        <v>7.4166666666666662E-4</v>
      </c>
      <c r="J94" s="32">
        <f>I24*I94</f>
        <v>1.3703700833333332</v>
      </c>
      <c r="K94" s="11"/>
      <c r="L94" s="10"/>
      <c r="M94" s="10"/>
      <c r="N94" s="10"/>
      <c r="O94" s="59"/>
      <c r="P94" s="51"/>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31" customHeight="1" x14ac:dyDescent="0.35">
      <c r="A95" s="4" t="s">
        <v>8</v>
      </c>
      <c r="B95" s="99" t="s">
        <v>95</v>
      </c>
      <c r="C95" s="99"/>
      <c r="D95" s="99"/>
      <c r="E95" s="99"/>
      <c r="F95" s="99"/>
      <c r="G95" s="99"/>
      <c r="H95" s="99"/>
      <c r="I95" s="60">
        <f>11.11%*5.28%*50%</f>
        <v>2.9330399999999996E-3</v>
      </c>
      <c r="J95" s="32">
        <f>I24*I95</f>
        <v>5.4193486775999995</v>
      </c>
      <c r="K95" s="11"/>
      <c r="L95" s="62"/>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x14ac:dyDescent="0.35">
      <c r="A96" s="1" t="s">
        <v>35</v>
      </c>
      <c r="B96" s="99" t="s">
        <v>89</v>
      </c>
      <c r="C96" s="99"/>
      <c r="D96" s="99"/>
      <c r="E96" s="99"/>
      <c r="F96" s="99"/>
      <c r="G96" s="99"/>
      <c r="H96" s="99"/>
      <c r="I96" s="57">
        <f>(1/30/12)*100%</f>
        <v>2.7777777777777779E-3</v>
      </c>
      <c r="J96" s="32">
        <f>I24*I96</f>
        <v>5.1324722222222228</v>
      </c>
      <c r="K96" s="11"/>
      <c r="L96" s="51"/>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75" customHeight="1" x14ac:dyDescent="0.35">
      <c r="A97" s="63"/>
      <c r="B97" s="101" t="s">
        <v>97</v>
      </c>
      <c r="C97" s="102"/>
      <c r="D97" s="102"/>
      <c r="E97" s="102"/>
      <c r="F97" s="102"/>
      <c r="G97" s="102"/>
      <c r="H97" s="103"/>
      <c r="I97" s="61">
        <f>SUM(I91:I96)</f>
        <v>0.10388304</v>
      </c>
      <c r="J97" s="41">
        <f>SUM(J91:J96)</f>
        <v>191.9436541776</v>
      </c>
      <c r="K97" s="1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5" customHeight="1" x14ac:dyDescent="0.35">
      <c r="A98" s="108"/>
      <c r="B98" s="108"/>
      <c r="C98" s="108"/>
      <c r="D98" s="108"/>
      <c r="E98" s="108"/>
      <c r="F98" s="108"/>
      <c r="G98" s="108"/>
      <c r="H98" s="108"/>
      <c r="I98" s="108"/>
      <c r="J98" s="108"/>
      <c r="K98" s="10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9" customHeight="1" x14ac:dyDescent="0.35">
      <c r="A99" s="108"/>
      <c r="B99" s="108"/>
      <c r="C99" s="108"/>
      <c r="D99" s="108"/>
      <c r="E99" s="108"/>
      <c r="F99" s="108"/>
      <c r="G99" s="108"/>
      <c r="H99" s="108"/>
      <c r="I99" s="108"/>
      <c r="J99" s="108"/>
      <c r="K99" s="109"/>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107" t="s">
        <v>58</v>
      </c>
      <c r="B100" s="107"/>
      <c r="C100" s="107"/>
      <c r="D100" s="107"/>
      <c r="E100" s="107"/>
      <c r="F100" s="107"/>
      <c r="G100" s="107"/>
      <c r="H100" s="107"/>
      <c r="I100" s="107"/>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x14ac:dyDescent="0.35">
      <c r="A101" s="3">
        <v>4</v>
      </c>
      <c r="B101" s="110" t="s">
        <v>59</v>
      </c>
      <c r="C101" s="110"/>
      <c r="D101" s="110"/>
      <c r="E101" s="110"/>
      <c r="F101" s="110"/>
      <c r="G101" s="110"/>
      <c r="H101" s="110"/>
      <c r="I101" s="8" t="s">
        <v>21</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54</v>
      </c>
      <c r="B102" s="100" t="s">
        <v>55</v>
      </c>
      <c r="C102" s="100"/>
      <c r="D102" s="100"/>
      <c r="E102" s="100"/>
      <c r="F102" s="100"/>
      <c r="G102" s="100"/>
      <c r="H102" s="100"/>
      <c r="I102" s="32">
        <f>J97</f>
        <v>191.9436541776</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ht="19.899999999999999" customHeight="1" x14ac:dyDescent="0.35">
      <c r="A103" s="5" t="s">
        <v>56</v>
      </c>
      <c r="B103" s="100" t="s">
        <v>57</v>
      </c>
      <c r="C103" s="100"/>
      <c r="D103" s="100"/>
      <c r="E103" s="100"/>
      <c r="F103" s="100"/>
      <c r="G103" s="100"/>
      <c r="H103" s="100"/>
      <c r="I103" s="32">
        <v>0</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x14ac:dyDescent="0.35">
      <c r="A104" s="106" t="s">
        <v>1</v>
      </c>
      <c r="B104" s="106"/>
      <c r="C104" s="106"/>
      <c r="D104" s="106"/>
      <c r="E104" s="106"/>
      <c r="F104" s="106"/>
      <c r="G104" s="106"/>
      <c r="H104" s="106"/>
      <c r="I104" s="33">
        <f>SUM(I102+I103)</f>
        <v>191.9436541776</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7.5" customHeight="1" x14ac:dyDescent="0.35">
      <c r="A105" s="104"/>
      <c r="B105" s="104"/>
      <c r="C105" s="104"/>
      <c r="D105" s="104"/>
      <c r="E105" s="104"/>
      <c r="F105" s="104"/>
      <c r="G105" s="104"/>
      <c r="H105" s="104"/>
      <c r="I105" s="104"/>
      <c r="J105" s="105"/>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ht="15" customHeight="1" x14ac:dyDescent="0.35">
      <c r="A106" s="104"/>
      <c r="B106" s="104"/>
      <c r="C106" s="104"/>
      <c r="D106" s="104"/>
      <c r="E106" s="104"/>
      <c r="F106" s="104"/>
      <c r="G106" s="104"/>
      <c r="H106" s="104"/>
      <c r="I106" s="104"/>
      <c r="J106" s="105"/>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107" t="s">
        <v>60</v>
      </c>
      <c r="B107" s="107"/>
      <c r="C107" s="107"/>
      <c r="D107" s="107"/>
      <c r="E107" s="107"/>
      <c r="F107" s="107"/>
      <c r="G107" s="107"/>
      <c r="H107" s="107"/>
      <c r="I107" s="107"/>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x14ac:dyDescent="0.35">
      <c r="A108" s="6">
        <v>5</v>
      </c>
      <c r="B108" s="106" t="s">
        <v>61</v>
      </c>
      <c r="C108" s="106"/>
      <c r="D108" s="106"/>
      <c r="E108" s="106"/>
      <c r="F108" s="106"/>
      <c r="G108" s="106"/>
      <c r="H108" s="106"/>
      <c r="I108" s="6" t="s">
        <v>21</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7.25" customHeight="1" x14ac:dyDescent="0.35">
      <c r="A109" s="4" t="s">
        <v>14</v>
      </c>
      <c r="B109" s="99" t="s">
        <v>62</v>
      </c>
      <c r="C109" s="99"/>
      <c r="D109" s="99"/>
      <c r="E109" s="99"/>
      <c r="F109" s="99"/>
      <c r="G109" s="99"/>
      <c r="H109" s="99"/>
      <c r="I109" s="42">
        <v>0</v>
      </c>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15</v>
      </c>
      <c r="B110" s="99" t="s">
        <v>63</v>
      </c>
      <c r="C110" s="99"/>
      <c r="D110" s="99"/>
      <c r="E110" s="99"/>
      <c r="F110" s="99"/>
      <c r="G110" s="99"/>
      <c r="H110" s="99"/>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29</v>
      </c>
      <c r="B111" s="100" t="s">
        <v>64</v>
      </c>
      <c r="C111" s="100"/>
      <c r="D111" s="100"/>
      <c r="E111" s="100"/>
      <c r="F111" s="100"/>
      <c r="G111" s="100"/>
      <c r="H111" s="100"/>
      <c r="I111" s="34"/>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32</v>
      </c>
      <c r="B112" s="99" t="s">
        <v>65</v>
      </c>
      <c r="C112" s="99"/>
      <c r="D112" s="99"/>
      <c r="E112" s="99"/>
      <c r="F112" s="99"/>
      <c r="G112" s="99"/>
      <c r="H112" s="99"/>
      <c r="I112" s="34" t="s">
        <v>66</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101" t="s">
        <v>1</v>
      </c>
      <c r="B113" s="102"/>
      <c r="C113" s="102"/>
      <c r="D113" s="102"/>
      <c r="E113" s="102"/>
      <c r="F113" s="102"/>
      <c r="G113" s="102"/>
      <c r="H113" s="103"/>
      <c r="I113" s="39">
        <f>SUM(I109:I112)</f>
        <v>0</v>
      </c>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3" customHeight="1" x14ac:dyDescent="0.35">
      <c r="A114" s="104"/>
      <c r="B114" s="104"/>
      <c r="C114" s="104"/>
      <c r="D114" s="104"/>
      <c r="E114" s="104"/>
      <c r="F114" s="104"/>
      <c r="G114" s="104"/>
      <c r="H114" s="104"/>
      <c r="I114" s="104"/>
      <c r="J114" s="105"/>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 customHeight="1" x14ac:dyDescent="0.35">
      <c r="A115" s="104"/>
      <c r="B115" s="104"/>
      <c r="C115" s="104"/>
      <c r="D115" s="104"/>
      <c r="E115" s="104"/>
      <c r="F115" s="104"/>
      <c r="G115" s="104"/>
      <c r="H115" s="104"/>
      <c r="I115" s="104"/>
      <c r="J115" s="105"/>
      <c r="K115" s="10"/>
      <c r="L115" s="10"/>
    </row>
    <row r="116" spans="1:256" s="52" customFormat="1" ht="15.5" x14ac:dyDescent="0.3">
      <c r="A116" s="96" t="s">
        <v>98</v>
      </c>
      <c r="B116" s="97"/>
      <c r="C116" s="97"/>
      <c r="D116" s="97"/>
      <c r="E116" s="97"/>
      <c r="F116" s="97"/>
      <c r="G116" s="97"/>
      <c r="H116" s="98"/>
    </row>
    <row r="117" spans="1:256" s="52" customFormat="1" ht="13" x14ac:dyDescent="0.3">
      <c r="A117" s="95"/>
      <c r="B117" s="95"/>
      <c r="C117" s="95"/>
      <c r="D117" s="95"/>
      <c r="E117" s="95"/>
      <c r="F117" s="95"/>
      <c r="G117" s="95"/>
      <c r="H117" s="95"/>
      <c r="I117" s="95"/>
      <c r="J117" s="95"/>
    </row>
    <row r="118" spans="1:256" s="69" customFormat="1" ht="29" customHeight="1" x14ac:dyDescent="0.35">
      <c r="A118" s="20">
        <v>6</v>
      </c>
      <c r="B118" s="90" t="s">
        <v>99</v>
      </c>
      <c r="C118" s="90"/>
      <c r="D118" s="90"/>
      <c r="E118" s="90"/>
      <c r="F118" s="20" t="s">
        <v>25</v>
      </c>
      <c r="G118" s="85" t="s">
        <v>21</v>
      </c>
      <c r="H118" s="85"/>
    </row>
    <row r="119" spans="1:256" s="69" customFormat="1" x14ac:dyDescent="0.35">
      <c r="A119" s="20" t="s">
        <v>14</v>
      </c>
      <c r="B119" s="90" t="s">
        <v>5</v>
      </c>
      <c r="C119" s="90"/>
      <c r="D119" s="90"/>
      <c r="E119" s="90"/>
      <c r="F119" s="70">
        <v>0.06</v>
      </c>
      <c r="G119" s="91">
        <f>(I24+I74+J85+I104+I113)*F119</f>
        <v>231.44255147774933</v>
      </c>
      <c r="H119" s="91"/>
    </row>
    <row r="120" spans="1:256" s="69" customFormat="1" x14ac:dyDescent="0.35">
      <c r="A120" s="20" t="s">
        <v>15</v>
      </c>
      <c r="B120" s="90" t="s">
        <v>7</v>
      </c>
      <c r="C120" s="90"/>
      <c r="D120" s="90"/>
      <c r="E120" s="90"/>
      <c r="F120" s="70">
        <v>6.7900000000000002E-2</v>
      </c>
      <c r="G120" s="91">
        <f>(I24+I74+J85+I104+I113)*F120</f>
        <v>261.91582075565304</v>
      </c>
      <c r="H120" s="91"/>
    </row>
    <row r="121" spans="1:256" s="69" customFormat="1" x14ac:dyDescent="0.35">
      <c r="A121" s="20" t="s">
        <v>29</v>
      </c>
      <c r="B121" s="90" t="s">
        <v>6</v>
      </c>
      <c r="C121" s="90"/>
      <c r="D121" s="90"/>
      <c r="E121" s="90"/>
      <c r="F121" s="70"/>
      <c r="G121" s="91"/>
      <c r="H121" s="91"/>
    </row>
    <row r="122" spans="1:256" s="69" customFormat="1" x14ac:dyDescent="0.35">
      <c r="A122" s="20"/>
      <c r="B122" s="90" t="s">
        <v>100</v>
      </c>
      <c r="C122" s="90"/>
      <c r="D122" s="90"/>
      <c r="E122" s="90"/>
      <c r="F122" s="66">
        <v>1.6500000000000001E-2</v>
      </c>
      <c r="G122" s="91">
        <f>(I24+I74+J85+I104+I113)*F122</f>
        <v>63.646701656381076</v>
      </c>
      <c r="H122" s="91"/>
      <c r="I122" s="67" t="s">
        <v>127</v>
      </c>
    </row>
    <row r="123" spans="1:256" s="69" customFormat="1" x14ac:dyDescent="0.35">
      <c r="A123" s="20"/>
      <c r="B123" s="90" t="s">
        <v>101</v>
      </c>
      <c r="C123" s="90"/>
      <c r="D123" s="90"/>
      <c r="E123" s="90"/>
      <c r="F123" s="66">
        <v>7.5999999999999998E-2</v>
      </c>
      <c r="G123" s="91">
        <f>(I24+I74+J85+I104+I113)*F123</f>
        <v>293.16056520514917</v>
      </c>
      <c r="H123" s="91"/>
      <c r="I123" s="67" t="s">
        <v>127</v>
      </c>
    </row>
    <row r="124" spans="1:256" s="69" customFormat="1" x14ac:dyDescent="0.35">
      <c r="A124" s="20"/>
      <c r="B124" s="90" t="s">
        <v>102</v>
      </c>
      <c r="C124" s="90"/>
      <c r="D124" s="90"/>
      <c r="E124" s="90"/>
      <c r="F124" s="70"/>
      <c r="G124" s="91"/>
      <c r="H124" s="91"/>
    </row>
    <row r="125" spans="1:256" s="69" customFormat="1" x14ac:dyDescent="0.35">
      <c r="A125" s="20"/>
      <c r="B125" s="90" t="s">
        <v>131</v>
      </c>
      <c r="C125" s="90"/>
      <c r="D125" s="90"/>
      <c r="E125" s="90"/>
      <c r="F125" s="66">
        <v>0.05</v>
      </c>
      <c r="G125" s="91">
        <f>(I24+I74+J85+I104+I113)*F125</f>
        <v>192.86879289812447</v>
      </c>
      <c r="H125" s="91"/>
    </row>
    <row r="126" spans="1:256" s="69" customFormat="1" x14ac:dyDescent="0.35">
      <c r="A126" s="20"/>
      <c r="B126" s="90" t="s">
        <v>97</v>
      </c>
      <c r="C126" s="90"/>
      <c r="D126" s="90"/>
      <c r="E126" s="90"/>
      <c r="G126" s="91"/>
      <c r="H126" s="91"/>
    </row>
    <row r="127" spans="1:256" s="69" customFormat="1" x14ac:dyDescent="0.35">
      <c r="A127" s="85" t="s">
        <v>103</v>
      </c>
      <c r="B127" s="85"/>
      <c r="C127" s="85"/>
      <c r="D127" s="85"/>
      <c r="E127" s="85"/>
      <c r="F127" s="68">
        <f>SUM(F119:F125)</f>
        <v>0.27040000000000003</v>
      </c>
      <c r="G127" s="92">
        <f>SUM(G119:H125)</f>
        <v>1043.0344319930571</v>
      </c>
      <c r="H127" s="92"/>
    </row>
    <row r="128" spans="1:256" ht="15" customHeight="1" x14ac:dyDescent="0.35">
      <c r="A128" s="10"/>
      <c r="B128" s="10"/>
      <c r="C128" s="10"/>
      <c r="D128" s="10"/>
      <c r="E128" s="10"/>
      <c r="F128" s="10"/>
      <c r="G128" s="46"/>
      <c r="H128" s="46"/>
      <c r="I128" s="10"/>
      <c r="J128" s="11"/>
      <c r="K128" s="10"/>
      <c r="L128" s="10"/>
    </row>
    <row r="129" spans="1:12" ht="15" customHeight="1" x14ac:dyDescent="0.35">
      <c r="A129" s="10"/>
      <c r="B129" s="10"/>
      <c r="C129" s="10"/>
      <c r="D129" s="10"/>
      <c r="E129" s="10"/>
      <c r="F129" s="10"/>
      <c r="G129" s="10"/>
      <c r="H129" s="10"/>
      <c r="I129" s="10"/>
      <c r="J129" s="11"/>
      <c r="K129" s="10"/>
      <c r="L129" s="10"/>
    </row>
    <row r="130" spans="1:12" ht="15" customHeight="1" x14ac:dyDescent="0.35">
      <c r="A130" s="10"/>
      <c r="B130" s="10"/>
      <c r="C130" s="10"/>
      <c r="D130" s="10"/>
      <c r="E130" s="10"/>
      <c r="F130" s="10"/>
      <c r="G130" s="10"/>
      <c r="H130" s="10"/>
      <c r="I130" s="10"/>
      <c r="J130" s="11"/>
      <c r="K130" s="10"/>
      <c r="L130" s="10"/>
    </row>
    <row r="131" spans="1:12" s="52" customFormat="1" ht="15.5" x14ac:dyDescent="0.3">
      <c r="A131" s="93" t="s">
        <v>104</v>
      </c>
      <c r="B131" s="94"/>
      <c r="C131" s="94"/>
      <c r="D131" s="94"/>
      <c r="E131" s="94"/>
      <c r="F131" s="94"/>
      <c r="G131" s="94"/>
      <c r="H131" s="94"/>
    </row>
    <row r="132" spans="1:12" s="52" customFormat="1" ht="13" x14ac:dyDescent="0.3">
      <c r="A132" s="95"/>
      <c r="B132" s="95"/>
      <c r="C132" s="95"/>
      <c r="D132" s="95"/>
      <c r="E132" s="95"/>
      <c r="F132" s="95"/>
      <c r="G132" s="95"/>
      <c r="H132" s="95"/>
      <c r="I132" s="95"/>
    </row>
    <row r="133" spans="1:12" customFormat="1" x14ac:dyDescent="0.35">
      <c r="A133" s="20"/>
      <c r="B133" s="85" t="s">
        <v>67</v>
      </c>
      <c r="C133" s="85"/>
      <c r="D133" s="85"/>
      <c r="E133" s="85"/>
      <c r="F133" s="85"/>
      <c r="G133" s="85"/>
      <c r="H133" s="20" t="s">
        <v>21</v>
      </c>
    </row>
    <row r="134" spans="1:12" customFormat="1" x14ac:dyDescent="0.35">
      <c r="A134" s="20" t="s">
        <v>14</v>
      </c>
      <c r="B134" s="86" t="s">
        <v>68</v>
      </c>
      <c r="C134" s="86"/>
      <c r="D134" s="86"/>
      <c r="E134" s="86"/>
      <c r="F134" s="86"/>
      <c r="G134" s="86"/>
      <c r="H134" s="72">
        <f>I24</f>
        <v>1847.69</v>
      </c>
    </row>
    <row r="135" spans="1:12" customFormat="1" x14ac:dyDescent="0.35">
      <c r="A135" s="20" t="s">
        <v>15</v>
      </c>
      <c r="B135" s="86" t="s">
        <v>105</v>
      </c>
      <c r="C135" s="86"/>
      <c r="D135" s="86"/>
      <c r="E135" s="86"/>
      <c r="F135" s="86"/>
      <c r="G135" s="86"/>
      <c r="H135" s="72">
        <f>I74</f>
        <v>1695.5967556560001</v>
      </c>
    </row>
    <row r="136" spans="1:12" customFormat="1" x14ac:dyDescent="0.35">
      <c r="A136" s="20" t="s">
        <v>29</v>
      </c>
      <c r="B136" s="86" t="s">
        <v>49</v>
      </c>
      <c r="C136" s="86"/>
      <c r="D136" s="86"/>
      <c r="E136" s="86"/>
      <c r="F136" s="86"/>
      <c r="G136" s="86"/>
      <c r="H136" s="72">
        <f>J85</f>
        <v>122.14544812888887</v>
      </c>
    </row>
    <row r="137" spans="1:12" customFormat="1" x14ac:dyDescent="0.35">
      <c r="A137" s="20" t="s">
        <v>32</v>
      </c>
      <c r="B137" s="89" t="s">
        <v>52</v>
      </c>
      <c r="C137" s="89"/>
      <c r="D137" s="89"/>
      <c r="E137" s="89"/>
      <c r="F137" s="89"/>
      <c r="G137" s="89"/>
      <c r="H137" s="72">
        <f>I104</f>
        <v>191.9436541776</v>
      </c>
    </row>
    <row r="138" spans="1:12" customFormat="1" x14ac:dyDescent="0.35">
      <c r="A138" s="20" t="s">
        <v>8</v>
      </c>
      <c r="B138" s="86" t="s">
        <v>106</v>
      </c>
      <c r="C138" s="86"/>
      <c r="D138" s="86"/>
      <c r="E138" s="86"/>
      <c r="F138" s="86"/>
      <c r="G138" s="86"/>
      <c r="H138" s="83">
        <f>I113</f>
        <v>0</v>
      </c>
    </row>
    <row r="139" spans="1:12" customFormat="1" ht="13" customHeight="1" x14ac:dyDescent="0.35">
      <c r="A139" s="85" t="s">
        <v>107</v>
      </c>
      <c r="B139" s="85"/>
      <c r="C139" s="85"/>
      <c r="D139" s="85"/>
      <c r="E139" s="85"/>
      <c r="F139" s="85"/>
      <c r="G139" s="85"/>
      <c r="H139" s="73">
        <f>SUM(H134:H138)</f>
        <v>3857.3758579624891</v>
      </c>
    </row>
    <row r="140" spans="1:12" customFormat="1" x14ac:dyDescent="0.35">
      <c r="A140" s="20" t="s">
        <v>35</v>
      </c>
      <c r="B140" s="86" t="s">
        <v>108</v>
      </c>
      <c r="C140" s="86"/>
      <c r="D140" s="86"/>
      <c r="E140" s="86"/>
      <c r="F140" s="86"/>
      <c r="G140" s="86"/>
      <c r="H140" s="72">
        <f>G127</f>
        <v>1043.0344319930571</v>
      </c>
    </row>
    <row r="141" spans="1:12" customFormat="1" ht="13" customHeight="1" x14ac:dyDescent="0.35">
      <c r="A141" s="85" t="s">
        <v>109</v>
      </c>
      <c r="B141" s="85"/>
      <c r="C141" s="85"/>
      <c r="D141" s="85"/>
      <c r="E141" s="85"/>
      <c r="F141" s="85"/>
      <c r="G141" s="85"/>
      <c r="H141" s="74">
        <f>H139+H140</f>
        <v>4900.4102899555464</v>
      </c>
    </row>
    <row r="142" spans="1:12" s="52" customFormat="1" ht="13" customHeight="1" x14ac:dyDescent="0.3">
      <c r="A142" s="87" t="s">
        <v>110</v>
      </c>
      <c r="B142" s="87"/>
      <c r="C142" s="87"/>
      <c r="D142" s="87"/>
      <c r="E142" s="87"/>
      <c r="F142" s="87"/>
      <c r="G142" s="87"/>
      <c r="H142" s="75">
        <f>12*H141</f>
        <v>58804.923479466554</v>
      </c>
    </row>
    <row r="143" spans="1:12" s="71" customFormat="1" ht="15" customHeight="1" x14ac:dyDescent="0.3">
      <c r="A143" s="88" t="s">
        <v>111</v>
      </c>
      <c r="B143" s="88"/>
      <c r="C143" s="88"/>
      <c r="D143" s="88"/>
      <c r="E143" s="88"/>
      <c r="F143" s="88"/>
      <c r="G143" s="88"/>
      <c r="H143" s="88"/>
    </row>
    <row r="144" spans="1:12" s="71" customFormat="1" ht="121" customHeight="1" x14ac:dyDescent="0.3">
      <c r="A144" s="89" t="s">
        <v>112</v>
      </c>
      <c r="B144" s="89"/>
      <c r="C144" s="89"/>
      <c r="D144" s="89"/>
      <c r="E144" s="89"/>
      <c r="F144" s="89"/>
      <c r="G144" s="89"/>
      <c r="H144" s="89"/>
    </row>
    <row r="145" spans="1:8" x14ac:dyDescent="0.35">
      <c r="A145" s="27"/>
      <c r="B145" s="27"/>
      <c r="C145" s="27"/>
      <c r="D145" s="27"/>
      <c r="E145" s="27"/>
      <c r="F145" s="27"/>
      <c r="G145" s="27"/>
      <c r="H145" s="27"/>
    </row>
  </sheetData>
  <mergeCells count="142">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0:G60"/>
    <mergeCell ref="B61:G61"/>
    <mergeCell ref="A49:I49"/>
    <mergeCell ref="A50:J51"/>
    <mergeCell ref="A52:I52"/>
    <mergeCell ref="B53:H53"/>
    <mergeCell ref="B54:H54"/>
    <mergeCell ref="B55:G55"/>
    <mergeCell ref="A69:I69"/>
    <mergeCell ref="B70:H70"/>
    <mergeCell ref="B71:H71"/>
    <mergeCell ref="B72:H72"/>
    <mergeCell ref="B73:H73"/>
    <mergeCell ref="A74:H74"/>
    <mergeCell ref="B62:G62"/>
    <mergeCell ref="B63:H63"/>
    <mergeCell ref="B64:H64"/>
    <mergeCell ref="B65:H65"/>
    <mergeCell ref="A66:I66"/>
    <mergeCell ref="A67:J68"/>
    <mergeCell ref="B82:H82"/>
    <mergeCell ref="B83:H83"/>
    <mergeCell ref="B84:H84"/>
    <mergeCell ref="B85:H85"/>
    <mergeCell ref="A86:J87"/>
    <mergeCell ref="A88:J88"/>
    <mergeCell ref="A75:K76"/>
    <mergeCell ref="A77:J77"/>
    <mergeCell ref="B78:H78"/>
    <mergeCell ref="B79:H79"/>
    <mergeCell ref="B80:H80"/>
    <mergeCell ref="B81:H81"/>
    <mergeCell ref="B95:H95"/>
    <mergeCell ref="B96:H96"/>
    <mergeCell ref="B97:H97"/>
    <mergeCell ref="A98:K99"/>
    <mergeCell ref="A100:I100"/>
    <mergeCell ref="B101:H101"/>
    <mergeCell ref="A89:J89"/>
    <mergeCell ref="B90:H90"/>
    <mergeCell ref="B91:H91"/>
    <mergeCell ref="B92:H92"/>
    <mergeCell ref="B93:H93"/>
    <mergeCell ref="B94:H94"/>
    <mergeCell ref="B109:H109"/>
    <mergeCell ref="B110:H110"/>
    <mergeCell ref="B111:H111"/>
    <mergeCell ref="B112:H112"/>
    <mergeCell ref="A113:H113"/>
    <mergeCell ref="A114:J115"/>
    <mergeCell ref="B102:H102"/>
    <mergeCell ref="B103:H103"/>
    <mergeCell ref="A104:H104"/>
    <mergeCell ref="A105:J106"/>
    <mergeCell ref="A107:I107"/>
    <mergeCell ref="B108:H108"/>
    <mergeCell ref="B120:E120"/>
    <mergeCell ref="G120:H120"/>
    <mergeCell ref="B121:E121"/>
    <mergeCell ref="G121:H121"/>
    <mergeCell ref="B122:E122"/>
    <mergeCell ref="G122:H122"/>
    <mergeCell ref="A116:H116"/>
    <mergeCell ref="A117:J117"/>
    <mergeCell ref="B118:E118"/>
    <mergeCell ref="G118:H118"/>
    <mergeCell ref="B119:E119"/>
    <mergeCell ref="G119:H119"/>
    <mergeCell ref="B126:E126"/>
    <mergeCell ref="G126:H126"/>
    <mergeCell ref="A127:E127"/>
    <mergeCell ref="G127:H127"/>
    <mergeCell ref="A131:H131"/>
    <mergeCell ref="A132:I132"/>
    <mergeCell ref="B123:E123"/>
    <mergeCell ref="G123:H123"/>
    <mergeCell ref="B124:E124"/>
    <mergeCell ref="G124:H124"/>
    <mergeCell ref="B125:E125"/>
    <mergeCell ref="G125:H125"/>
    <mergeCell ref="A139:G139"/>
    <mergeCell ref="B140:G140"/>
    <mergeCell ref="A141:G141"/>
    <mergeCell ref="A142:G142"/>
    <mergeCell ref="A143:H143"/>
    <mergeCell ref="A144:H144"/>
    <mergeCell ref="B133:G133"/>
    <mergeCell ref="B134:G134"/>
    <mergeCell ref="B135:G135"/>
    <mergeCell ref="B136:G136"/>
    <mergeCell ref="B137:G137"/>
    <mergeCell ref="B138:G138"/>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Item 4 Macapá Proporcional 36h</vt:lpstr>
      <vt:lpstr>Item 5 Oiapoque Proporcional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2024-09-05T13:53:37Z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